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mc:AlternateContent xmlns:mc="http://schemas.openxmlformats.org/markup-compatibility/2006">
    <mc:Choice Requires="x15">
      <x15ac:absPath xmlns:x15ac="http://schemas.microsoft.com/office/spreadsheetml/2010/11/ac" url="\\niimi-fs.niimi.local\niimi-fs\0505_総務課\04危機管理室\永年\【か】各種計画\避難確保計画（要配慮者利用施設）\【国修正】計画様式（新見市）\"/>
    </mc:Choice>
  </mc:AlternateContent>
  <xr:revisionPtr revIDLastSave="0" documentId="13_ncr:1_{A961CD3E-D3C4-4AE9-B499-03009707A23E}" xr6:coauthVersionLast="36" xr6:coauthVersionMax="36" xr10:uidLastSave="{00000000-0000-0000-0000-000000000000}"/>
  <bookViews>
    <workbookView xWindow="0" yWindow="0" windowWidth="28800" windowHeight="12135" xr2:uid="{00000000-000D-0000-FFFF-FFFF000000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'出力シート（避難確保計画）'!$A$1:$J$325</definedName>
    <definedName name="_xlnm.Print_Area" localSheetId="0">入力シート!$A$1:$J$353</definedName>
    <definedName name="_xlnm.Print_Titles" localSheetId="1">'出力シート（タイムライン）'!$1:$4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1" i="2" l="1"/>
  <c r="F71" i="2"/>
  <c r="B303" i="2" l="1"/>
  <c r="D207" i="2" l="1"/>
  <c r="D204" i="2"/>
  <c r="C202" i="2"/>
  <c r="A50" i="2"/>
  <c r="K38" i="4" l="1"/>
  <c r="B57" i="4" l="1"/>
  <c r="B56" i="4"/>
  <c r="B55" i="4"/>
  <c r="B54" i="4"/>
  <c r="D210" i="2" l="1"/>
  <c r="B230" i="2" l="1"/>
  <c r="C16" i="4"/>
  <c r="B77" i="2"/>
  <c r="A6" i="4"/>
  <c r="D72" i="2"/>
  <c r="D70" i="2"/>
  <c r="B72" i="2"/>
  <c r="B70" i="2"/>
  <c r="A56" i="2"/>
  <c r="F250" i="2" l="1"/>
  <c r="I251" i="2"/>
  <c r="I250" i="2"/>
  <c r="H250" i="2"/>
  <c r="H251" i="2"/>
  <c r="N33" i="4" l="1"/>
  <c r="L38" i="4"/>
  <c r="N34" i="4"/>
  <c r="K35" i="4"/>
  <c r="K36" i="4"/>
  <c r="N37" i="4"/>
  <c r="K37" i="4"/>
  <c r="N27" i="4"/>
  <c r="N32" i="4"/>
  <c r="N31" i="4"/>
  <c r="N30" i="4"/>
  <c r="N29" i="4"/>
  <c r="N28" i="4"/>
  <c r="K32" i="4"/>
  <c r="K31" i="4"/>
  <c r="K30" i="4"/>
  <c r="K29" i="4"/>
  <c r="K28" i="4"/>
  <c r="K27" i="4"/>
  <c r="N39" i="4" l="1"/>
  <c r="AC163" i="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1" i="2" s="1"/>
  <c r="Y213" i="1"/>
  <c r="M76" i="4" s="1"/>
  <c r="A171" i="2" s="1"/>
  <c r="AB214" i="1"/>
  <c r="AB215" i="1" s="1"/>
  <c r="AB216" i="1" s="1"/>
  <c r="AB217" i="1" s="1"/>
  <c r="AB218" i="1" s="1"/>
  <c r="AB219" i="1" s="1"/>
  <c r="AB220" i="1" s="1"/>
  <c r="AB221" i="1" s="1"/>
  <c r="AB222" i="1" s="1"/>
  <c r="Z222" i="1" s="1"/>
  <c r="AA213" i="1"/>
  <c r="U76" i="4" s="1"/>
  <c r="I171" i="2" s="1"/>
  <c r="AB168" i="1"/>
  <c r="M144" i="2"/>
  <c r="M145" i="2"/>
  <c r="M147" i="2"/>
  <c r="L147" i="2" s="1"/>
  <c r="A19" i="4"/>
  <c r="Z221" i="1" l="1"/>
  <c r="Y218" i="1"/>
  <c r="M81" i="4" s="1"/>
  <c r="A176" i="2" s="1"/>
  <c r="Y217" i="1"/>
  <c r="M80" i="4" s="1"/>
  <c r="A175" i="2" s="1"/>
  <c r="Y216" i="1"/>
  <c r="M79" i="4" s="1"/>
  <c r="A174" i="2" s="1"/>
  <c r="Z220" i="1"/>
  <c r="Z219" i="1"/>
  <c r="Y222" i="1"/>
  <c r="Z214" i="1"/>
  <c r="Q77" i="4" s="1"/>
  <c r="G172" i="2" s="1"/>
  <c r="Y215" i="1"/>
  <c r="M78" i="4" s="1"/>
  <c r="A173" i="2" s="1"/>
  <c r="Z218" i="1"/>
  <c r="Q81" i="4" s="1"/>
  <c r="G176" i="2" s="1"/>
  <c r="Y221" i="1"/>
  <c r="Y214" i="1"/>
  <c r="M77" i="4" s="1"/>
  <c r="A172" i="2" s="1"/>
  <c r="Z217" i="1"/>
  <c r="Q80" i="4" s="1"/>
  <c r="G175" i="2" s="1"/>
  <c r="Y220" i="1"/>
  <c r="Z215" i="1"/>
  <c r="Q78" i="4" s="1"/>
  <c r="G173" i="2" s="1"/>
  <c r="Y219" i="1"/>
  <c r="Z216" i="1"/>
  <c r="Q79" i="4" s="1"/>
  <c r="G174" i="2" s="1"/>
  <c r="AA216" i="1"/>
  <c r="U79" i="4" s="1"/>
  <c r="I174" i="2" s="1"/>
  <c r="AA214" i="1"/>
  <c r="U77" i="4" s="1"/>
  <c r="I172" i="2" s="1"/>
  <c r="AA217" i="1"/>
  <c r="U80" i="4" s="1"/>
  <c r="I175" i="2" s="1"/>
  <c r="AA218" i="1"/>
  <c r="U81" i="4" s="1"/>
  <c r="I176" i="2" s="1"/>
  <c r="AA219" i="1"/>
  <c r="AA220" i="1"/>
  <c r="AA215" i="1"/>
  <c r="U78" i="4" s="1"/>
  <c r="I173" i="2" s="1"/>
  <c r="AA221" i="1"/>
  <c r="AA222" i="1"/>
  <c r="AB169" i="1"/>
  <c r="Q143" i="2"/>
  <c r="W224" i="1"/>
  <c r="X224" i="1"/>
  <c r="V224" i="1"/>
  <c r="X223" i="1"/>
  <c r="AA223" i="1" s="1"/>
  <c r="U82" i="4" s="1"/>
  <c r="I177" i="2" s="1"/>
  <c r="W223" i="1"/>
  <c r="Z223" i="1" s="1"/>
  <c r="V223" i="1"/>
  <c r="X202" i="1"/>
  <c r="W202" i="1"/>
  <c r="V202" i="1"/>
  <c r="X201" i="1"/>
  <c r="W201" i="1"/>
  <c r="V201" i="1"/>
  <c r="Y212" i="1" l="1"/>
  <c r="AA212" i="1"/>
  <c r="U75" i="4" s="1"/>
  <c r="I170"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3"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2" i="2" s="1"/>
  <c r="AB172" i="1"/>
  <c r="Z172" i="1" s="1"/>
  <c r="Y186" i="1"/>
  <c r="M58" i="4" s="1"/>
  <c r="A152" i="2" s="1"/>
  <c r="AA171" i="1"/>
  <c r="U48" i="4" s="1"/>
  <c r="I143" i="2" s="1"/>
  <c r="Y171" i="1"/>
  <c r="M48" i="4" s="1"/>
  <c r="A143" i="2" s="1"/>
  <c r="Z186" i="1"/>
  <c r="Q58" i="4" s="1"/>
  <c r="Q43" i="4"/>
  <c r="AA162" i="1"/>
  <c r="E26" i="4"/>
  <c r="F26" i="4"/>
  <c r="D26" i="4"/>
  <c r="G25" i="4"/>
  <c r="D25" i="4"/>
  <c r="D23" i="4"/>
  <c r="E24" i="4"/>
  <c r="G23" i="4"/>
  <c r="A26" i="4"/>
  <c r="A25" i="4"/>
  <c r="AB187" i="1" l="1"/>
  <c r="Y172" i="1"/>
  <c r="M49" i="4" s="1"/>
  <c r="A144" i="2" s="1"/>
  <c r="Q49" i="4"/>
  <c r="G144" i="2" s="1"/>
  <c r="AB173" i="1"/>
  <c r="Z173" i="1" s="1"/>
  <c r="AA172" i="1"/>
  <c r="U49" i="4" s="1"/>
  <c r="I144" i="2" s="1"/>
  <c r="G152" i="2"/>
  <c r="U44" i="4"/>
  <c r="Q44" i="4"/>
  <c r="AB188" i="1" l="1"/>
  <c r="Z188" i="1" s="1"/>
  <c r="Q60" i="4" s="1"/>
  <c r="Z187" i="1"/>
  <c r="Q59" i="4" s="1"/>
  <c r="G153" i="2" s="1"/>
  <c r="Y187" i="1"/>
  <c r="M59" i="4" s="1"/>
  <c r="A153" i="2" s="1"/>
  <c r="AA187" i="1"/>
  <c r="U59" i="4" s="1"/>
  <c r="I153" i="2" s="1"/>
  <c r="AB174" i="1"/>
  <c r="Z174" i="1" s="1"/>
  <c r="Y173" i="1"/>
  <c r="M50" i="4" s="1"/>
  <c r="Q50" i="4"/>
  <c r="G145" i="2" s="1"/>
  <c r="AA173" i="1"/>
  <c r="U50" i="4" s="1"/>
  <c r="AB189" i="1"/>
  <c r="Z189" i="1" s="1"/>
  <c r="Y188" i="1"/>
  <c r="M60" i="4" s="1"/>
  <c r="A154" i="2" s="1"/>
  <c r="AA188" i="1"/>
  <c r="U60" i="4" s="1"/>
  <c r="I154"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Q39" i="4"/>
  <c r="L302" i="2"/>
  <c r="D250" i="2"/>
  <c r="AB175" i="1" l="1"/>
  <c r="Z175" i="1" s="1"/>
  <c r="Y174" i="1"/>
  <c r="M51" i="4" s="1"/>
  <c r="Q51" i="4"/>
  <c r="G146" i="2" s="1"/>
  <c r="AA174" i="1"/>
  <c r="U51" i="4" s="1"/>
  <c r="G154" i="2"/>
  <c r="AB190" i="1"/>
  <c r="Z190" i="1" s="1"/>
  <c r="Q62" i="4" s="1"/>
  <c r="AA189" i="1"/>
  <c r="U61" i="4" s="1"/>
  <c r="I155" i="2" s="1"/>
  <c r="Y189" i="1"/>
  <c r="M61" i="4" s="1"/>
  <c r="A155" i="2" s="1"/>
  <c r="Q61" i="4"/>
  <c r="U45" i="4"/>
  <c r="AB201" i="1"/>
  <c r="Z201" i="1" s="1"/>
  <c r="U43" i="4"/>
  <c r="L212" i="2"/>
  <c r="AB176" i="1" l="1"/>
  <c r="Z176" i="1" s="1"/>
  <c r="Q52" i="4"/>
  <c r="G147" i="2" s="1"/>
  <c r="Y175" i="1"/>
  <c r="M52" i="4" s="1"/>
  <c r="AA175" i="1"/>
  <c r="U52" i="4" s="1"/>
  <c r="G155" i="2"/>
  <c r="AB191" i="1"/>
  <c r="Z191" i="1" s="1"/>
  <c r="Q63" i="4" s="1"/>
  <c r="Y190" i="1"/>
  <c r="M62" i="4" s="1"/>
  <c r="AA190" i="1"/>
  <c r="U62" i="4" s="1"/>
  <c r="I156" i="2" s="1"/>
  <c r="Y201" i="1"/>
  <c r="M68" i="4" s="1"/>
  <c r="A163" i="2" s="1"/>
  <c r="Q68" i="4"/>
  <c r="G163" i="2" s="1"/>
  <c r="AA201" i="1"/>
  <c r="U68" i="4" s="1"/>
  <c r="I163" i="2" s="1"/>
  <c r="Q47" i="4"/>
  <c r="Q46" i="4"/>
  <c r="U46" i="4"/>
  <c r="AB202" i="1"/>
  <c r="AA202" i="1" l="1"/>
  <c r="U69" i="4" s="1"/>
  <c r="I164" i="2" s="1"/>
  <c r="Z202" i="1"/>
  <c r="Q69" i="4" s="1"/>
  <c r="G164" i="2" s="1"/>
  <c r="AB177" i="1"/>
  <c r="Z177" i="1" s="1"/>
  <c r="Y176" i="1"/>
  <c r="M53" i="4" s="1"/>
  <c r="Q53" i="4"/>
  <c r="G148" i="2" s="1"/>
  <c r="AA176" i="1"/>
  <c r="U53" i="4" s="1"/>
  <c r="AB192" i="1"/>
  <c r="Z192" i="1" s="1"/>
  <c r="Q64" i="4" s="1"/>
  <c r="AA191" i="1"/>
  <c r="U63" i="4" s="1"/>
  <c r="I157" i="2" s="1"/>
  <c r="Y191" i="1"/>
  <c r="M63" i="4" s="1"/>
  <c r="Y202" i="1"/>
  <c r="U47" i="4"/>
  <c r="AB203" i="1"/>
  <c r="AB204" i="1" l="1"/>
  <c r="AB205" i="1" s="1"/>
  <c r="Z203" i="1"/>
  <c r="AB178" i="1"/>
  <c r="Z178" i="1" s="1"/>
  <c r="Q54" i="4"/>
  <c r="G149" i="2" s="1"/>
  <c r="Y177" i="1"/>
  <c r="M54" i="4" s="1"/>
  <c r="AA177" i="1"/>
  <c r="U54" i="4" s="1"/>
  <c r="AB193" i="1"/>
  <c r="Z193" i="1" s="1"/>
  <c r="Q65" i="4" s="1"/>
  <c r="AA192" i="1"/>
  <c r="U64" i="4" s="1"/>
  <c r="I158" i="2" s="1"/>
  <c r="Y192" i="1"/>
  <c r="M64" i="4" s="1"/>
  <c r="Y203" i="1"/>
  <c r="AA203" i="1"/>
  <c r="M69" i="4"/>
  <c r="A164" i="2" s="1"/>
  <c r="H83" i="2"/>
  <c r="E83" i="2"/>
  <c r="B83" i="2"/>
  <c r="H82" i="2"/>
  <c r="E82" i="2"/>
  <c r="B82" i="2"/>
  <c r="H81" i="2"/>
  <c r="H80" i="2"/>
  <c r="H79" i="2"/>
  <c r="H78" i="2"/>
  <c r="B81" i="2"/>
  <c r="B80" i="2"/>
  <c r="B79" i="2"/>
  <c r="B78" i="2"/>
  <c r="E81" i="2"/>
  <c r="E80" i="2"/>
  <c r="E79" i="2"/>
  <c r="E78" i="2"/>
  <c r="Z205" i="1" l="1"/>
  <c r="Q72" i="4" s="1"/>
  <c r="G167" i="2" s="1"/>
  <c r="Y205" i="1"/>
  <c r="M72" i="4" s="1"/>
  <c r="A167" i="2" s="1"/>
  <c r="AA205" i="1"/>
  <c r="U72" i="4" s="1"/>
  <c r="I167" i="2" s="1"/>
  <c r="Z204" i="1"/>
  <c r="Q71" i="4" s="1"/>
  <c r="G166" i="2" s="1"/>
  <c r="AA204" i="1"/>
  <c r="U71" i="4" s="1"/>
  <c r="I166" i="2" s="1"/>
  <c r="Y204" i="1"/>
  <c r="M71" i="4" s="1"/>
  <c r="A166" i="2" s="1"/>
  <c r="U70" i="4"/>
  <c r="I165" i="2" s="1"/>
  <c r="Q70" i="4"/>
  <c r="G165" i="2" s="1"/>
  <c r="AB206" i="1"/>
  <c r="AB179" i="1"/>
  <c r="Z179" i="1" s="1"/>
  <c r="Y178" i="1"/>
  <c r="AA178" i="1"/>
  <c r="AB194" i="1"/>
  <c r="Z194" i="1" s="1"/>
  <c r="Q66" i="4" s="1"/>
  <c r="AA193" i="1"/>
  <c r="U65" i="4" s="1"/>
  <c r="I159" i="2" s="1"/>
  <c r="Y193" i="1"/>
  <c r="M65" i="4" s="1"/>
  <c r="M70" i="4"/>
  <c r="A165" i="2" s="1"/>
  <c r="G8" i="4"/>
  <c r="D9" i="4"/>
  <c r="D11" i="4"/>
  <c r="A9" i="4"/>
  <c r="G11" i="4"/>
  <c r="A10" i="4"/>
  <c r="A12" i="4"/>
  <c r="D7" i="4"/>
  <c r="G7" i="4"/>
  <c r="D12" i="4"/>
  <c r="D8" i="4"/>
  <c r="G12" i="4"/>
  <c r="G9" i="4"/>
  <c r="D10" i="4"/>
  <c r="G10" i="4"/>
  <c r="A7" i="4"/>
  <c r="A11" i="4"/>
  <c r="A8" i="4"/>
  <c r="A145" i="2" l="1"/>
  <c r="M55" i="4"/>
  <c r="Z206" i="1"/>
  <c r="Q73" i="4" s="1"/>
  <c r="G168" i="2" s="1"/>
  <c r="AA206" i="1"/>
  <c r="U73" i="4" s="1"/>
  <c r="I168" i="2" s="1"/>
  <c r="Y206" i="1"/>
  <c r="M73" i="4" s="1"/>
  <c r="A168" i="2" s="1"/>
  <c r="Q55" i="4"/>
  <c r="G150" i="2" s="1"/>
  <c r="I145" i="2"/>
  <c r="U55" i="4"/>
  <c r="AB207" i="1"/>
  <c r="AB180" i="1"/>
  <c r="Z180" i="1" s="1"/>
  <c r="Y179" i="1"/>
  <c r="AA179" i="1"/>
  <c r="AB195" i="1"/>
  <c r="Y194" i="1"/>
  <c r="M66" i="4" s="1"/>
  <c r="AA194" i="1"/>
  <c r="U66" i="4" s="1"/>
  <c r="I160" i="2" s="1"/>
  <c r="I249" i="2"/>
  <c r="I248" i="2"/>
  <c r="F248" i="2"/>
  <c r="A146" i="2" l="1"/>
  <c r="M56" i="4"/>
  <c r="Y195" i="1"/>
  <c r="M67" i="4" s="1"/>
  <c r="Z195" i="1"/>
  <c r="Q67" i="4" s="1"/>
  <c r="AA207" i="1"/>
  <c r="U74" i="4" s="1"/>
  <c r="I169" i="2" s="1"/>
  <c r="Z207" i="1"/>
  <c r="Q74" i="4" s="1"/>
  <c r="G169" i="2" s="1"/>
  <c r="Y207" i="1"/>
  <c r="M74" i="4" s="1"/>
  <c r="A169" i="2" s="1"/>
  <c r="Q56" i="4"/>
  <c r="I146" i="2"/>
  <c r="U56" i="4"/>
  <c r="AB208" i="1"/>
  <c r="AB181" i="1"/>
  <c r="Z181" i="1" s="1"/>
  <c r="Y180" i="1"/>
  <c r="AA180" i="1"/>
  <c r="AB196" i="1"/>
  <c r="Z196" i="1" s="1"/>
  <c r="A156" i="2"/>
  <c r="AA195" i="1"/>
  <c r="U67" i="4" s="1"/>
  <c r="I161" i="2" s="1"/>
  <c r="A31" i="2"/>
  <c r="A147" i="2" l="1"/>
  <c r="M57" i="4"/>
  <c r="Y208" i="1"/>
  <c r="AA208" i="1"/>
  <c r="Z208" i="1"/>
  <c r="Q57" i="4"/>
  <c r="I147" i="2"/>
  <c r="U57" i="4"/>
  <c r="AB209" i="1"/>
  <c r="AB182" i="1"/>
  <c r="Z182" i="1" s="1"/>
  <c r="Y181" i="1"/>
  <c r="A148" i="2" s="1"/>
  <c r="AA181" i="1"/>
  <c r="I148" i="2" s="1"/>
  <c r="G156" i="2"/>
  <c r="AB197" i="1"/>
  <c r="Z197" i="1" s="1"/>
  <c r="AA196" i="1"/>
  <c r="Y196" i="1"/>
  <c r="A157" i="2" s="1"/>
  <c r="Q75" i="4"/>
  <c r="G170" i="2" s="1"/>
  <c r="A310" i="2"/>
  <c r="A314" i="2"/>
  <c r="Y209" i="1" l="1"/>
  <c r="Z209" i="1"/>
  <c r="AA209" i="1"/>
  <c r="AB210" i="1"/>
  <c r="AB183" i="1"/>
  <c r="Z183" i="1" s="1"/>
  <c r="Y182" i="1"/>
  <c r="A149" i="2" s="1"/>
  <c r="AA182" i="1"/>
  <c r="I149" i="2" s="1"/>
  <c r="G157" i="2"/>
  <c r="AB198" i="1"/>
  <c r="Z198" i="1" s="1"/>
  <c r="AA197" i="1"/>
  <c r="Y197" i="1"/>
  <c r="A158" i="2" s="1"/>
  <c r="G158" i="2"/>
  <c r="M75" i="4"/>
  <c r="A170" i="2" s="1"/>
  <c r="D135" i="2"/>
  <c r="D134" i="2"/>
  <c r="AA210" i="1" l="1"/>
  <c r="Y210" i="1"/>
  <c r="Z210" i="1"/>
  <c r="AB211" i="1"/>
  <c r="AB184" i="1"/>
  <c r="Z184" i="1" s="1"/>
  <c r="Y183" i="1"/>
  <c r="A150" i="2" s="1"/>
  <c r="AA183" i="1"/>
  <c r="AB199" i="1"/>
  <c r="Z199" i="1" s="1"/>
  <c r="Y198" i="1"/>
  <c r="A159" i="2" s="1"/>
  <c r="AA198" i="1"/>
  <c r="G159" i="2"/>
  <c r="C217" i="2"/>
  <c r="D215" i="2"/>
  <c r="M175" i="2"/>
  <c r="M168" i="2"/>
  <c r="M166" i="2"/>
  <c r="M160" i="2"/>
  <c r="M158" i="2"/>
  <c r="M156" i="2"/>
  <c r="M149" i="2"/>
  <c r="AA211" i="1" l="1"/>
  <c r="Y211" i="1"/>
  <c r="Z211" i="1"/>
  <c r="Y184" i="1"/>
  <c r="AA184" i="1"/>
  <c r="Y199" i="1"/>
  <c r="A160" i="2" s="1"/>
  <c r="AA199" i="1"/>
  <c r="M164" i="2"/>
  <c r="Q163" i="2" s="1"/>
  <c r="M155" i="2"/>
  <c r="L168" i="2"/>
  <c r="L175" i="2"/>
  <c r="L160" i="2"/>
  <c r="L158" i="2"/>
  <c r="L296" i="2" l="1"/>
  <c r="D296" i="2" s="1"/>
  <c r="L298" i="2"/>
  <c r="D298" i="2" s="1"/>
  <c r="L294" i="2"/>
  <c r="D294" i="2" s="1"/>
  <c r="L290" i="2"/>
  <c r="D290" i="2" s="1"/>
  <c r="L287" i="2"/>
  <c r="D287" i="2" s="1"/>
  <c r="Q82" i="4" l="1"/>
  <c r="G177" i="2" s="1"/>
  <c r="R29" i="4"/>
  <c r="R34" i="4"/>
  <c r="R31" i="4"/>
  <c r="B302" i="2"/>
  <c r="D252" i="2"/>
  <c r="AB224" i="1" l="1"/>
  <c r="M82" i="4"/>
  <c r="A177" i="2" s="1"/>
  <c r="R26" i="4"/>
  <c r="Q38" i="4"/>
  <c r="M153" i="2"/>
  <c r="Q152" i="2" s="1"/>
  <c r="AB225" i="1" l="1"/>
  <c r="Z224" i="1"/>
  <c r="Q83" i="4" s="1"/>
  <c r="G178" i="2" s="1"/>
  <c r="AA224" i="1"/>
  <c r="U83" i="4" s="1"/>
  <c r="I178" i="2" s="1"/>
  <c r="Y224" i="1"/>
  <c r="M83" i="4" s="1"/>
  <c r="A178" i="2" s="1"/>
  <c r="D248" i="2"/>
  <c r="AB226" i="1" l="1"/>
  <c r="AA225" i="1"/>
  <c r="Z225" i="1"/>
  <c r="Q84" i="4" s="1"/>
  <c r="G179" i="2" s="1"/>
  <c r="Y225" i="1"/>
  <c r="A37" i="2"/>
  <c r="AB227" i="1" l="1"/>
  <c r="Y226" i="1"/>
  <c r="M84" i="4" s="1"/>
  <c r="A179" i="2" s="1"/>
  <c r="Z226" i="1"/>
  <c r="Q85" i="4" s="1"/>
  <c r="G180" i="2" s="1"/>
  <c r="AA226" i="1"/>
  <c r="U84" i="4" s="1"/>
  <c r="I179" i="2" s="1"/>
  <c r="C215" i="2"/>
  <c r="AB228" i="1" l="1"/>
  <c r="Y227" i="1"/>
  <c r="M85" i="4" s="1"/>
  <c r="A180" i="2" s="1"/>
  <c r="AA227" i="1"/>
  <c r="U85" i="4" s="1"/>
  <c r="I180" i="2" s="1"/>
  <c r="Z227" i="1"/>
  <c r="Q86" i="4" s="1"/>
  <c r="G181" i="2" s="1"/>
  <c r="L149" i="2"/>
  <c r="AB229" i="1" l="1"/>
  <c r="AA228" i="1"/>
  <c r="U86" i="4" s="1"/>
  <c r="I181" i="2" s="1"/>
  <c r="Y228" i="1"/>
  <c r="M86" i="4" s="1"/>
  <c r="A181" i="2" s="1"/>
  <c r="Z228" i="1"/>
  <c r="Q87" i="4" s="1"/>
  <c r="G182" i="2" s="1"/>
  <c r="L202" i="2"/>
  <c r="L193" i="2" s="1"/>
  <c r="AA229" i="1" l="1"/>
  <c r="U87" i="4" s="1"/>
  <c r="I182" i="2" s="1"/>
  <c r="Y229" i="1"/>
  <c r="M87" i="4" s="1"/>
  <c r="A182" i="2" s="1"/>
  <c r="Z229" i="1"/>
</calcChain>
</file>

<file path=xl/sharedStrings.xml><?xml version="1.0" encoding="utf-8"?>
<sst xmlns="http://schemas.openxmlformats.org/spreadsheetml/2006/main" count="751" uniqueCount="462">
  <si>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</si>
  <si>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</si>
  <si>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</si>
  <si>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</si>
  <si>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</si>
  <si>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</si>
  <si>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</si>
  <si>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</si>
  <si>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</si>
  <si>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</si>
  <si>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</si>
  <si>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</si>
  <si>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</si>
  <si>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</si>
  <si>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</si>
  <si>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</si>
  <si>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</si>
  <si>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</si>
  <si>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</si>
  <si>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</si>
  <si>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以下のいずれかに該当する場合</t>
    <phoneticPr fontId="8"/>
  </si>
  <si>
    <t>インターネット</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</si>
  <si>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</si>
  <si>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</si>
  <si>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</si>
  <si>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</si>
  <si>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</si>
  <si>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</si>
  <si>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</si>
  <si>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</si>
  <si>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</si>
  <si>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</si>
  <si>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</si>
  <si>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</si>
  <si>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</si>
  <si>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</si>
  <si>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提供される情報に加えて、雨の降り方、施設周辺の水路や道路の状況、斜面に危険な前兆が無いか等、施設内から確認を行う。</t>
  </si>
  <si>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</si>
  <si>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</si>
  <si>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</si>
  <si>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</si>
  <si>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</si>
  <si>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利用者</t>
    <rPh sb="0" eb="3">
      <t>リヨウシャ</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</si>
  <si>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</si>
  <si>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</si>
  <si>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</si>
  <si>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</si>
  <si>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</si>
  <si>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</si>
  <si>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</si>
  <si>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</si>
  <si>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</si>
  <si>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</si>
  <si>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</si>
  <si>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</si>
  <si>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</si>
  <si>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</si>
  <si>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</si>
  <si>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</si>
  <si>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</si>
  <si>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</si>
  <si>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</si>
  <si>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</si>
  <si>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</si>
  <si>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</si>
  <si>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</si>
  <si>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</si>
  <si>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</si>
  <si>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</si>
  <si>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</si>
  <si>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</si>
  <si>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</si>
  <si>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</si>
  <si>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</si>
  <si>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</si>
  <si>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</si>
  <si>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</si>
  <si>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</si>
  <si>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</si>
  <si>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</si>
  <si>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</si>
  <si>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休日設定の有無</t>
    <rPh sb="0" eb="2">
      <t>キュウジツ</t>
    </rPh>
    <rPh sb="2" eb="4">
      <t>セッテイ</t>
    </rPh>
    <rPh sb="5" eb="7">
      <t>ウム</t>
    </rPh>
    <phoneticPr fontId="8"/>
  </si>
  <si>
    <t>http://www.city.○○.jp/○○/</t>
    <phoneticPr fontId="8"/>
  </si>
  <si>
    <t>防災情報及び避難誘導</t>
    <rPh sb="0" eb="2">
      <t>ボウサイ</t>
    </rPh>
    <rPh sb="2" eb="4">
      <t>ジョウホウ</t>
    </rPh>
    <rPh sb="4" eb="5">
      <t>オヨ</t>
    </rPh>
    <rPh sb="6" eb="8">
      <t>ヒナン</t>
    </rPh>
    <rPh sb="8" eb="10">
      <t>ユウドウ</t>
    </rPh>
    <phoneticPr fontId="8"/>
  </si>
  <si>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</si>
  <si>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</si>
  <si>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</si>
  <si>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</si>
  <si>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</si>
  <si>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</si>
  <si>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</si>
  <si>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</si>
  <si>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</si>
  <si>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</si>
  <si>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</si>
  <si>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</si>
  <si>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</si>
  <si>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</si>
  <si>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</si>
  <si>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</si>
  <si>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</si>
  <si>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</si>
  <si>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</si>
  <si>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</si>
  <si>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</si>
  <si>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</si>
  <si>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</si>
  <si>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</si>
  <si>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</si>
  <si>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</si>
  <si>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施設利用者に係る機材等</t>
    <rPh sb="1" eb="3">
      <t>シセツ</t>
    </rPh>
    <rPh sb="3" eb="6">
      <t>リヨウシャ</t>
    </rPh>
    <rPh sb="7" eb="8">
      <t>カカ</t>
    </rPh>
    <rPh sb="9" eb="11">
      <t>キザイ</t>
    </rPh>
    <rPh sb="11" eb="12">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</si>
  <si>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</si>
  <si>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</si>
  <si>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</si>
  <si>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</si>
  <si>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</si>
  <si>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</si>
  <si>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</si>
  <si>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</si>
  <si>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</si>
  <si>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</si>
  <si>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住所</t>
  </si>
  <si>
    <t>所在市町村名</t>
  </si>
  <si>
    <t>所在地区名（避難勧告等の発令先地区名）</t>
  </si>
  <si>
    <t>洪水予報等の市町村からの入手方法</t>
  </si>
  <si>
    <t>市町村の情報サイト</t>
  </si>
  <si>
    <t>市町村からの緊急速報メールの受信の有無</t>
  </si>
  <si>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</si>
  <si>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</si>
  <si>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</si>
  <si>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</si>
  <si>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</si>
  <si>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</si>
  <si>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</si>
  <si>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</si>
  <si>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</si>
  <si>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</si>
  <si>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</si>
  <si>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</si>
  <si>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</si>
  <si>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</si>
  <si>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</si>
  <si>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</si>
  <si>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</si>
  <si>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</si>
  <si>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</si>
  <si>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</si>
  <si>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</si>
  <si>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</si>
  <si>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高梁川</t>
    <rPh sb="0" eb="1">
      <t>タカ</t>
    </rPh>
    <rPh sb="1" eb="2">
      <t>ハリ</t>
    </rPh>
    <rPh sb="2" eb="3">
      <t>ガワ</t>
    </rPh>
    <phoneticPr fontId="8"/>
  </si>
  <si>
    <t>有</t>
  </si>
  <si>
    <t>□テレビ</t>
  </si>
  <si>
    <t>□ラジオ</t>
  </si>
  <si>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</si>
  <si>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</si>
  <si>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</si>
  <si>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</si>
  <si>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</si>
  <si>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□利用者名簿</t>
    <rPh sb="1" eb="4">
      <t>リヨウシャ</t>
    </rPh>
    <rPh sb="4" eb="6">
      <t>メイボ</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</si>
  <si>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</si>
  <si>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</si>
  <si>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</si>
  <si>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</si>
  <si>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</si>
  <si>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</si>
  <si>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</si>
  <si>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</si>
  <si>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</si>
  <si>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</si>
  <si>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</si>
  <si>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</si>
  <si>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</si>
  <si>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</si>
  <si>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</si>
  <si>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</si>
  <si>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</si>
  <si>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</si>
  <si>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</si>
  <si>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</si>
  <si>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</si>
  <si>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</si>
  <si>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</si>
  <si>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</si>
  <si>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</si>
  <si>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</si>
  <si>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</si>
  <si>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</si>
  <si>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</si>
  <si>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</si>
  <si>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</si>
  <si>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</si>
  <si>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</si>
  <si>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</si>
  <si>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</si>
  <si>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</si>
  <si>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</si>
  <si>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</si>
  <si>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</si>
  <si>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</si>
  <si>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</si>
  <si>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区域外</t>
  </si>
  <si>
    <t>対象となる災害</t>
    <rPh sb="0" eb="2">
      <t>タイショウ</t>
    </rPh>
    <rPh sb="5" eb="7">
      <t>サイガイ</t>
    </rPh>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</si>
  <si>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</si>
  <si>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</si>
  <si>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区域外</t>
    <rPh sb="0" eb="2">
      <t>クイキ</t>
    </rPh>
    <rPh sb="2" eb="3">
      <t>ガイ</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</si>
  <si>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</si>
  <si>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</si>
  <si>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</si>
  <si>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</si>
  <si>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</si>
  <si>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</si>
  <si>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</si>
  <si>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</si>
  <si>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</si>
  <si>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約</t>
    <rPh sb="0" eb="1">
      <t>ヤク</t>
    </rPh>
    <phoneticPr fontId="8"/>
  </si>
  <si>
    <t>　避難対象、利用者数、施設職員数</t>
    <rPh sb="1" eb="3">
      <t>ヒナン</t>
    </rPh>
    <rPh sb="3" eb="5">
      <t>タイショウ</t>
    </rPh>
    <rPh sb="6" eb="9">
      <t>リヨウシャ</t>
    </rPh>
    <rPh sb="9" eb="10">
      <t>スウ</t>
    </rPh>
    <rPh sb="11" eb="13">
      <t>シセツ</t>
    </rPh>
    <rPh sb="13" eb="15">
      <t>ショクイン</t>
    </rPh>
    <rPh sb="15" eb="16">
      <t>スウ</t>
    </rPh>
    <phoneticPr fontId="8"/>
  </si>
  <si>
    <r>
      <t>Ø</t>
    </r>
    <r>
      <rPr>
        <sz val="12"/>
        <color theme="1"/>
        <rFont val="Times New Roman"/>
        <family val="1"/>
      </rPr>
      <t xml:space="preserve"> </t>
    </r>
    <phoneticPr fontId="8"/>
  </si>
  <si>
    <t>　避難準備</t>
    <rPh sb="1" eb="3">
      <t>ヒナン</t>
    </rPh>
    <rPh sb="3" eb="5">
      <t>ジュンビ</t>
    </rPh>
    <phoneticPr fontId="8"/>
  </si>
  <si>
    <t>合計</t>
    <rPh sb="0" eb="2">
      <t>ゴウケイ</t>
    </rPh>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</si>
  <si>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</si>
  <si>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</si>
  <si>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</si>
  <si>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</si>
  <si>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</si>
  <si>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</si>
  <si>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</si>
  <si>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</si>
  <si>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</si>
  <si>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</si>
  <si>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</si>
  <si>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</si>
  <si>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例：高瀬川の水位観測所</t>
    <rPh sb="0" eb="1">
      <t>レイ</t>
    </rPh>
    <rPh sb="2" eb="4">
      <t>タカセ</t>
    </rPh>
    <rPh sb="4" eb="5">
      <t>カワ</t>
    </rPh>
    <rPh sb="6" eb="8">
      <t>スイイ</t>
    </rPh>
    <rPh sb="8" eb="11">
      <t>カンソクショ</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</si>
  <si>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</si>
  <si>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</si>
  <si>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</si>
  <si>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</si>
  <si>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</si>
  <si>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</si>
  <si>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</si>
  <si>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</si>
  <si>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</si>
  <si>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</si>
  <si>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</si>
  <si>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</si>
  <si>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</si>
  <si>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</si>
  <si>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</si>
  <si>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</si>
  <si>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</si>
  <si>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</si>
  <si>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</si>
  <si>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</si>
  <si>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</si>
  <si>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</si>
  <si>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</si>
  <si>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</si>
  <si>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</si>
  <si>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</si>
  <si>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t>
  </si>
  <si>
    <t>m</t>
    <phoneticPr fontId="8"/>
  </si>
  <si>
    <t>浸水想定区域および浸水深</t>
    <rPh sb="0" eb="2">
      <t>シンスイ</t>
    </rPh>
    <rPh sb="2" eb="4">
      <t>ソウテイ</t>
    </rPh>
    <rPh sb="4" eb="6">
      <t>クイキ</t>
    </rPh>
    <rPh sb="9" eb="11">
      <t>シンスイ</t>
    </rPh>
    <rPh sb="11" eb="12">
      <t>フカ</t>
    </rPh>
    <phoneticPr fontId="8"/>
  </si>
  <si>
    <t>区域外がのぞましい</t>
    <rPh sb="0" eb="2">
      <t>クイキ</t>
    </rPh>
    <rPh sb="2" eb="3">
      <t>ガイ</t>
    </rPh>
    <phoneticPr fontId="8"/>
  </si>
  <si>
    <t>□浸水深</t>
    <rPh sb="1" eb="3">
      <t>シンスイ</t>
    </rPh>
    <rPh sb="3" eb="4">
      <t>フカ</t>
    </rPh>
    <phoneticPr fontId="8"/>
  </si>
  <si>
    <t>区域内の場合、浸水深m</t>
    <rPh sb="0" eb="3">
      <t>クイキナイ</t>
    </rPh>
    <rPh sb="4" eb="6">
      <t>バアイ</t>
    </rPh>
    <rPh sb="7" eb="9">
      <t>シンスイ</t>
    </rPh>
    <rPh sb="9" eb="10">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</si>
  <si>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</si>
  <si>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</si>
  <si>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</si>
  <si>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</si>
  <si>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</si>
  <si>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</si>
  <si>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</si>
  <si>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</si>
  <si>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職員の参集</t>
    <rPh sb="0" eb="2">
      <t>ショクイン</t>
    </rPh>
    <rPh sb="3" eb="5">
      <t>サンシュウ</t>
    </rPh>
    <phoneticPr fontId="8"/>
  </si>
  <si>
    <t>避難開始の判断</t>
    <rPh sb="0" eb="2">
      <t>ヒナン</t>
    </rPh>
    <rPh sb="2" eb="4">
      <t>カイシ</t>
    </rPh>
    <rPh sb="5" eb="7">
      <t>ハンダン</t>
    </rPh>
    <phoneticPr fontId="8"/>
  </si>
  <si>
    <t>避難経路の確認</t>
    <rPh sb="0" eb="2">
      <t>ヒナン</t>
    </rPh>
    <rPh sb="2" eb="4">
      <t>ケイロ</t>
    </rPh>
    <rPh sb="5" eb="7">
      <t>カクニン</t>
    </rPh>
    <phoneticPr fontId="8"/>
  </si>
  <si>
    <t>目安等</t>
    <rPh sb="0" eb="2">
      <t>メヤス</t>
    </rPh>
    <rPh sb="2" eb="3">
      <t>トウ</t>
    </rPh>
    <phoneticPr fontId="8"/>
  </si>
  <si>
    <t>区域内</t>
  </si>
  <si>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</si>
  <si>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</si>
  <si>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</si>
  <si>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</si>
  <si>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</si>
  <si>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</si>
  <si>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</si>
  <si>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Index</t>
    <phoneticPr fontId="8"/>
  </si>
  <si>
    <t>数量設定有</t>
    <rPh sb="0" eb="2">
      <t>スウリョウ</t>
    </rPh>
    <rPh sb="2" eb="4">
      <t>セッテイ</t>
    </rPh>
    <rPh sb="4" eb="5">
      <t>アリ</t>
    </rPh>
    <phoneticPr fontId="8"/>
  </si>
  <si>
    <t>全職員</t>
    <rPh sb="0" eb="3">
      <t>ゼンショクイン</t>
    </rPh>
    <phoneticPr fontId="8"/>
  </si>
  <si>
    <t>元</t>
    <rPh sb="0" eb="1">
      <t>モト</t>
    </rPh>
    <phoneticPr fontId="8"/>
  </si>
  <si>
    <t>次のいずれかに該当する場合</t>
    <rPh sb="0" eb="1">
      <t>ツギ</t>
    </rPh>
    <phoneticPr fontId="8"/>
  </si>
  <si>
    <r>
      <t>Ø</t>
    </r>
    <r>
      <rPr>
        <sz val="11"/>
        <rFont val="Times New Roman"/>
        <family val="1"/>
      </rPr>
      <t xml:space="preserve"> </t>
    </r>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</si>
  <si>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</si>
  <si>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</si>
  <si>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</si>
  <si>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</si>
  <si>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</si>
  <si>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</si>
  <si>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t>
    <phoneticPr fontId="8"/>
  </si>
  <si>
    <t>幹部職員の参集</t>
    <rPh sb="0" eb="2">
      <t>カンブ</t>
    </rPh>
    <rPh sb="2" eb="4">
      <t>ショクイン</t>
    </rPh>
    <rPh sb="5" eb="7">
      <t>サンシュウサンシュウショクインジゼンレンラク</t>
    </rPh>
    <phoneticPr fontId="8"/>
  </si>
  <si>
    <t>参集職員への事前連絡</t>
    <phoneticPr fontId="8"/>
  </si>
  <si>
    <t>避難路の確認</t>
    <rPh sb="0" eb="3">
      <t>ヒナンロ</t>
    </rPh>
    <rPh sb="4" eb="6">
      <t>カクニン</t>
    </rPh>
    <phoneticPr fontId="8"/>
  </si>
  <si>
    <t>土嚢の設置</t>
    <rPh sb="0" eb="2">
      <t>ドノウ</t>
    </rPh>
    <rPh sb="3" eb="5">
      <t>セッチ</t>
    </rPh>
    <phoneticPr fontId="8"/>
  </si>
  <si>
    <t>止水板の設置</t>
    <rPh sb="0" eb="2">
      <t>シスイ</t>
    </rPh>
    <rPh sb="2" eb="3">
      <t>バン</t>
    </rPh>
    <rPh sb="4" eb="6">
      <t>セッチ</t>
    </rPh>
    <phoneticPr fontId="8"/>
  </si>
  <si>
    <t>重要備品、設備の退避</t>
    <rPh sb="0" eb="2">
      <t>ジュウヨウ</t>
    </rPh>
    <rPh sb="2" eb="4">
      <t>ビヒン</t>
    </rPh>
    <rPh sb="5" eb="7">
      <t>セツビ</t>
    </rPh>
    <rPh sb="8" eb="10">
      <t>タイヒ</t>
    </rPh>
    <phoneticPr fontId="8"/>
  </si>
  <si>
    <t>持出し品の準備</t>
    <rPh sb="0" eb="2">
      <t>モチダ</t>
    </rPh>
    <rPh sb="3" eb="4">
      <t>ヒン</t>
    </rPh>
    <rPh sb="5" eb="7">
      <t>ジュンビ</t>
    </rPh>
    <phoneticPr fontId="8"/>
  </si>
  <si>
    <t>持出し品のチェック</t>
    <rPh sb="0" eb="2">
      <t>モチダ</t>
    </rPh>
    <rPh sb="3" eb="4">
      <t>ヒン</t>
    </rPh>
    <phoneticPr fontId="8"/>
  </si>
  <si>
    <t>持出し品を車両への積込</t>
    <rPh sb="0" eb="2">
      <t>モチダ</t>
    </rPh>
    <rPh sb="3" eb="4">
      <t>ヒン</t>
    </rPh>
    <rPh sb="5" eb="7">
      <t>シャリョウ</t>
    </rPh>
    <rPh sb="9" eb="11">
      <t>ツミコミ</t>
    </rPh>
    <phoneticPr fontId="8"/>
  </si>
  <si>
    <t>避難所への移動開始</t>
    <rPh sb="0" eb="3">
      <t>ヒナンジョ</t>
    </rPh>
    <rPh sb="5" eb="7">
      <t>イドウ</t>
    </rPh>
    <rPh sb="7" eb="9">
      <t>カイシ</t>
    </rPh>
    <phoneticPr fontId="8"/>
  </si>
  <si>
    <t>協定施設への移動開始</t>
    <rPh sb="0" eb="2">
      <t>キョウテイ</t>
    </rPh>
    <rPh sb="2" eb="4">
      <t>シセツ</t>
    </rPh>
    <rPh sb="6" eb="8">
      <t>イドウ</t>
    </rPh>
    <rPh sb="8" eb="10">
      <t>カイシ</t>
    </rPh>
    <phoneticPr fontId="8"/>
  </si>
  <si>
    <t>グループ施設への移動開始</t>
    <rPh sb="4" eb="6">
      <t>シセツ</t>
    </rPh>
    <rPh sb="8" eb="10">
      <t>イドウ</t>
    </rPh>
    <rPh sb="10" eb="12">
      <t>カイシ</t>
    </rPh>
    <phoneticPr fontId="8"/>
  </si>
  <si>
    <t>屋内上層階へ退避開始</t>
    <rPh sb="0" eb="2">
      <t>オクナイ</t>
    </rPh>
    <rPh sb="2" eb="4">
      <t>ジョウソウ</t>
    </rPh>
    <rPh sb="4" eb="5">
      <t>カイ</t>
    </rPh>
    <rPh sb="6" eb="8">
      <t>タイヒ</t>
    </rPh>
    <rPh sb="8" eb="10">
      <t>カイシ</t>
    </rPh>
    <phoneticPr fontId="8"/>
  </si>
  <si>
    <t>全員避難のチェック、施錠</t>
    <rPh sb="0" eb="2">
      <t>ゼンイン</t>
    </rPh>
    <rPh sb="2" eb="4">
      <t>ヒナン</t>
    </rPh>
    <rPh sb="10" eb="12">
      <t>セジョウ</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</si>
  <si>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</si>
  <si>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</si>
  <si>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その他</t>
    <rPh sb="2" eb="3">
      <t>ホカ</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</si>
  <si>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</si>
  <si>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</si>
  <si>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</si>
  <si>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</si>
  <si>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</si>
  <si>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</si>
  <si>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</si>
  <si>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</si>
  <si>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</si>
  <si>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</si>
  <si>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</si>
  <si>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</si>
  <si>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</si>
  <si>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</si>
  <si>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</si>
  <si>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大雨注意報</t>
    <rPh sb="0" eb="5">
      <t>オオアメチュウイホウ</t>
    </rPh>
    <phoneticPr fontId="8"/>
  </si>
  <si>
    <t>洪水注意報</t>
    <rPh sb="0" eb="5">
      <t>コウズイチュウイホウ</t>
    </rPh>
    <phoneticPr fontId="8"/>
  </si>
  <si>
    <t>大雨警報</t>
    <rPh sb="0" eb="4">
      <t>オオアメケイホウ</t>
    </rPh>
    <phoneticPr fontId="8"/>
  </si>
  <si>
    <t>洪水警報</t>
    <rPh sb="0" eb="4">
      <t>コウズイケイホウ</t>
    </rPh>
    <phoneticPr fontId="8"/>
  </si>
  <si>
    <t>土砂災害危険度情報　レベル２相当</t>
    <rPh sb="0" eb="9">
      <t>ドシャサイガイキケンドジョウホウ</t>
    </rPh>
    <rPh sb="14" eb="16">
      <t>ソウトウ</t>
    </rPh>
    <phoneticPr fontId="8"/>
  </si>
  <si>
    <t>土砂災害警戒情報</t>
  </si>
  <si>
    <t>土砂災害危険度情報　レベル３・４相当</t>
  </si>
  <si>
    <t>特別警報（警戒レベル５）</t>
    <rPh sb="0" eb="4">
      <t>トクベツケイホウ</t>
    </rPh>
    <phoneticPr fontId="8"/>
  </si>
  <si>
    <t>記録的短時間大雨情報</t>
    <phoneticPr fontId="8"/>
  </si>
  <si>
    <t>　表内の事項のほか、統括管理者の指揮命令に従うものとする。</t>
    <phoneticPr fontId="8"/>
  </si>
  <si>
    <t>テレビ</t>
    <phoneticPr fontId="8"/>
  </si>
  <si>
    <t>インターネット</t>
    <phoneticPr fontId="8"/>
  </si>
  <si>
    <t>ハザードマップを確認して、記入してください。</t>
    <rPh sb="8" eb="10">
      <t>カクニン</t>
    </rPh>
    <rPh sb="13" eb="15">
      <t>キニュウ</t>
    </rPh>
    <phoneticPr fontId="8"/>
  </si>
  <si>
    <t>無／有　●台</t>
    <rPh sb="0" eb="1">
      <t>ナシ</t>
    </rPh>
    <rPh sb="2" eb="3">
      <t>アリ</t>
    </rPh>
    <rPh sb="5" eb="6">
      <t>ダイ</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</si>
  <si>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</si>
  <si>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</si>
  <si>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</si>
  <si>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</si>
  <si>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</si>
  <si>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施設職員●名　利用者●名</t>
    <rPh sb="0" eb="2">
      <t>シセツ</t>
    </rPh>
    <rPh sb="2" eb="4">
      <t>ショクイン</t>
    </rPh>
    <rPh sb="5" eb="6">
      <t>メイ</t>
    </rPh>
    <rPh sb="7" eb="10">
      <t>リヨウシャ</t>
    </rPh>
    <rPh sb="11" eb="12">
      <t>メイ</t>
    </rPh>
    <phoneticPr fontId="8"/>
  </si>
  <si>
    <t>幼児●名　施設職員●名</t>
    <rPh sb="0" eb="2">
      <t>ヨウジ</t>
    </rPh>
    <rPh sb="3" eb="4">
      <t>メイ</t>
    </rPh>
    <rPh sb="5" eb="7">
      <t>シセツ</t>
    </rPh>
    <rPh sb="7" eb="9">
      <t>ショクイン</t>
    </rPh>
    <rPh sb="10" eb="11">
      <t>メイ</t>
    </rPh>
    <phoneticPr fontId="8"/>
  </si>
  <si>
    <t>車いす●名　施設職員●名</t>
    <rPh sb="0" eb="1">
      <t>クルマ</t>
    </rPh>
    <rPh sb="4" eb="5">
      <t>メイ</t>
    </rPh>
    <rPh sb="6" eb="8">
      <t>シセツ</t>
    </rPh>
    <rPh sb="8" eb="10">
      <t>ショクイン</t>
    </rPh>
    <rPh sb="11" eb="12">
      <t>メイ</t>
    </rPh>
    <phoneticPr fontId="8"/>
  </si>
  <si>
    <t>徒歩●名　施設職員●名</t>
    <rPh sb="0" eb="2">
      <t>トホ</t>
    </rPh>
    <rPh sb="3" eb="4">
      <t>メイ</t>
    </rPh>
    <rPh sb="5" eb="9">
      <t>シセツショクイン</t>
    </rPh>
    <rPh sb="10" eb="11">
      <t>メイ</t>
    </rPh>
    <phoneticPr fontId="8"/>
  </si>
  <si>
    <t>施設階層●階　浸水深●m</t>
    <rPh sb="0" eb="2">
      <t>シセツ</t>
    </rPh>
    <rPh sb="2" eb="4">
      <t>カイソウ</t>
    </rPh>
    <rPh sb="5" eb="6">
      <t>カイ</t>
    </rPh>
    <rPh sb="7" eb="9">
      <t>シンスイ</t>
    </rPh>
    <rPh sb="9" eb="10">
      <t>フカ</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</si>
  <si>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</si>
  <si>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●階</t>
    <rPh sb="1" eb="2">
      <t>カイ</t>
    </rPh>
    <phoneticPr fontId="8"/>
  </si>
  <si>
    <t>●m　●分</t>
    <rPh sb="4" eb="5">
      <t>プン</t>
    </rPh>
    <phoneticPr fontId="8"/>
  </si>
  <si>
    <t>徒歩　●分</t>
    <rPh sb="0" eb="2">
      <t>トホ</t>
    </rPh>
    <rPh sb="4" eb="5">
      <t>フン</t>
    </rPh>
    <phoneticPr fontId="8"/>
  </si>
  <si>
    <t>車両　●台</t>
    <rPh sb="0" eb="2">
      <t>シャリョウ</t>
    </rPh>
    <rPh sb="4" eb="5">
      <t>ダイ</t>
    </rPh>
    <phoneticPr fontId="8"/>
  </si>
  <si>
    <t>区域内の場合、浸水深●m</t>
    <rPh sb="0" eb="3">
      <t>クイキナイ</t>
    </rPh>
    <rPh sb="4" eb="6">
      <t>バアイ</t>
    </rPh>
    <rPh sb="7" eb="9">
      <t>シンスイ</t>
    </rPh>
    <rPh sb="9" eb="10">
      <t>フカ</t>
    </rPh>
    <phoneticPr fontId="8"/>
  </si>
  <si>
    <t>●階</t>
    <rPh sb="1" eb="2">
      <t>カイ</t>
    </rPh>
    <phoneticPr fontId="8"/>
  </si>
  <si>
    <t>●m</t>
    <phoneticPr fontId="8"/>
  </si>
  <si>
    <t>施設の●階</t>
    <rPh sb="0" eb="2">
      <t>シセツ</t>
    </rPh>
    <rPh sb="4" eb="5">
      <t>カイ</t>
    </rPh>
    <phoneticPr fontId="8"/>
  </si>
  <si>
    <t>足守川</t>
    <rPh sb="0" eb="2">
      <t>アシモリ</t>
    </rPh>
    <rPh sb="2" eb="3">
      <t>ガワ</t>
    </rPh>
    <phoneticPr fontId="8"/>
  </si>
  <si>
    <t>足守</t>
    <rPh sb="0" eb="2">
      <t>アシモリ</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</si>
  <si>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</si>
  <si>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※危険箇所を通らないよう、最低でも2ルートは検討してください。</t>
    <rPh sb="1" eb="5">
      <t>キケンカショ</t>
    </rPh>
    <rPh sb="6" eb="7">
      <t>トオ</t>
    </rPh>
    <rPh sb="13" eb="15">
      <t>サイテイ</t>
    </rPh>
    <rPh sb="22" eb="24">
      <t>ケントウ</t>
    </rPh>
    <phoneticPr fontId="8"/>
  </si>
  <si>
    <t>新見市</t>
    <rPh sb="0" eb="3">
      <t>ニイミシ</t>
    </rPh>
    <phoneticPr fontId="8"/>
  </si>
  <si>
    <t>https://www.city.niimi.okayama.jp/index.php</t>
    <phoneticPr fontId="8"/>
  </si>
  <si>
    <t>土砂災害危険度情報　レベル１相当</t>
    <phoneticPr fontId="8"/>
  </si>
  <si>
    <t>氾濫注意水位超過(昭和橋2.4m、正田(新見)2.8m、長屋3.0m)</t>
    <rPh sb="0" eb="2">
      <t>ハンラン</t>
    </rPh>
    <rPh sb="2" eb="4">
      <t>チュウイ</t>
    </rPh>
    <rPh sb="4" eb="6">
      <t>スイイ</t>
    </rPh>
    <rPh sb="6" eb="8">
      <t>チョウカ</t>
    </rPh>
    <rPh sb="9" eb="12">
      <t>ショウワバシ</t>
    </rPh>
    <rPh sb="17" eb="19">
      <t>ショウデン</t>
    </rPh>
    <rPh sb="20" eb="22">
      <t>ニイミ</t>
    </rPh>
    <rPh sb="28" eb="30">
      <t>ナガヤ</t>
    </rPh>
    <phoneticPr fontId="8"/>
  </si>
  <si>
    <t>避難判断水位(昭和橋2.5m、正田(新見)2.8m、長屋4.7m)</t>
    <rPh sb="0" eb="6">
      <t>ヒナンハンダンスイイ</t>
    </rPh>
    <rPh sb="7" eb="10">
      <t>ショウワバシ</t>
    </rPh>
    <rPh sb="15" eb="17">
      <t>ショウデン</t>
    </rPh>
    <rPh sb="18" eb="20">
      <t>ニイミ</t>
    </rPh>
    <rPh sb="26" eb="28">
      <t>ナガヤ</t>
    </rPh>
    <phoneticPr fontId="8"/>
  </si>
  <si>
    <t>氾濫危険水位(昭和橋2.9m、正田(新見)3.2m、長屋5.1m)</t>
    <rPh sb="7" eb="10">
      <t>ショウワバシ</t>
    </rPh>
    <rPh sb="15" eb="17">
      <t>ショウデン</t>
    </rPh>
    <rPh sb="18" eb="20">
      <t>ニイミ</t>
    </rPh>
    <rPh sb="26" eb="28">
      <t>ナガヤ</t>
    </rPh>
    <phoneticPr fontId="8"/>
  </si>
  <si>
    <t>高齢者等避難（警戒レベル３）</t>
    <rPh sb="0" eb="3">
      <t>コウレイシャ</t>
    </rPh>
    <rPh sb="3" eb="4">
      <t>トウ</t>
    </rPh>
    <rPh sb="4" eb="6">
      <t>ヒナン</t>
    </rPh>
    <phoneticPr fontId="8"/>
  </si>
  <si>
    <t>避難指示（警戒レベル４）</t>
    <rPh sb="0" eb="2">
      <t>ヒナン</t>
    </rPh>
    <rPh sb="2" eb="4">
      <t>シジ</t>
    </rPh>
    <phoneticPr fontId="8"/>
  </si>
  <si>
    <t>2.土砂災害</t>
  </si>
  <si>
    <t>停電時は、職員の携帯電話を活用して情報を収集するものとする。</t>
    <rPh sb="5" eb="7">
      <t>ショクイン</t>
    </rPh>
    <phoneticPr fontId="8"/>
  </si>
  <si>
    <t>□告知放送端末</t>
    <rPh sb="1" eb="3">
      <t>コクチ</t>
    </rPh>
    <rPh sb="3" eb="5">
      <t>ホウソウ</t>
    </rPh>
    <rPh sb="5" eb="7">
      <t>タンマツ</t>
    </rPh>
    <phoneticPr fontId="8"/>
  </si>
  <si>
    <t>告知放送端末</t>
    <rPh sb="0" eb="2">
      <t>コクチ</t>
    </rPh>
    <rPh sb="2" eb="4">
      <t>ホウソウ</t>
    </rPh>
    <rPh sb="4" eb="6">
      <t>タンマツ</t>
    </rPh>
    <phoneticPr fontId="8"/>
  </si>
  <si>
    <t>　この計画は、水防法第15条の3第1項および、土砂災害防止法第8条の2第1項に基づくものであり、本施設の利用者の大雨や台風時の円滑かつ迅速な避難の確保を図ることを目的とする。</t>
    <rPh sb="35" eb="36">
      <t>ダイ</t>
    </rPh>
    <rPh sb="56" eb="58">
      <t>オオアメ</t>
    </rPh>
    <rPh sb="59" eb="61">
      <t>タイフウ</t>
    </rPh>
    <phoneticPr fontId="8"/>
  </si>
  <si>
    <t>（http://www.bousai.pref.okayama.jp/bousai/）</t>
    <phoneticPr fontId="8"/>
  </si>
  <si>
    <t>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8"/>
  </si>
  <si>
    <t>　この計画は、土砂災害防止法第8条の2第1項に基づくものであり、本施設の利用者の大雨や台風時の円滑かつ迅速な避難の確保を図ることを目的とする。</t>
    <rPh sb="19" eb="20">
      <t>ダイ</t>
    </rPh>
    <rPh sb="40" eb="42">
      <t>オオアメ</t>
    </rPh>
    <rPh sb="43" eb="45">
      <t>タイフウ</t>
    </rPh>
    <phoneticPr fontId="8"/>
  </si>
  <si>
    <t>　計画を作成及び必要に応じて見直し・修正をしたときは、土砂災害防止法第8条の2第2項に基づき、遅滞なく、当該計画を市町村長へ報告する。</t>
    <rPh sb="39" eb="40">
      <t>ダイ</t>
    </rPh>
    <phoneticPr fontId="8"/>
  </si>
  <si>
    <t>●水防法（要配慮者利用施設の利用者の避難の確保のための措置に関する計画の作成等）</t>
    <rPh sb="1" eb="3">
      <t>スイボウ</t>
    </rPh>
    <rPh sb="3" eb="4">
      <t>ホウ</t>
    </rPh>
    <rPh sb="5" eb="6">
      <t>ヨウ</t>
    </rPh>
    <rPh sb="6" eb="8">
      <t>ハイリョ</t>
    </rPh>
    <rPh sb="8" eb="9">
      <t>シャ</t>
    </rPh>
    <rPh sb="9" eb="11">
      <t>リヨウ</t>
    </rPh>
    <rPh sb="11" eb="13">
      <t>シセツ</t>
    </rPh>
    <rPh sb="14" eb="17">
      <t>リヨウシャ</t>
    </rPh>
    <rPh sb="18" eb="20">
      <t>ヒナン</t>
    </rPh>
    <rPh sb="21" eb="23">
      <t>カクホ</t>
    </rPh>
    <rPh sb="27" eb="29">
      <t>ソチ</t>
    </rPh>
    <rPh sb="30" eb="31">
      <t>カン</t>
    </rPh>
    <rPh sb="33" eb="35">
      <t>ケイカク</t>
    </rPh>
    <rPh sb="36" eb="38">
      <t>サクセイ</t>
    </rPh>
    <rPh sb="38" eb="39">
      <t>トウ</t>
    </rPh>
    <phoneticPr fontId="8"/>
  </si>
  <si>
    <t>第十五条の三　第十五条第一項の規定により市町村地域防災計画にその名称及び所在地を定められた要配慮者利用施設の所有者又は管理者は、国土交通省令で定めるところにより、当該要配慮者利用施設の利用者の洪水時等の円滑かつ迅速な避難の確保を図るために必要な訓練その他の措置に関する計画を作成しなければならない。</t>
    <rPh sb="0" eb="1">
      <t>ダイ</t>
    </rPh>
    <rPh sb="1" eb="3">
      <t>15</t>
    </rPh>
    <rPh sb="3" eb="4">
      <t>ジョウ</t>
    </rPh>
    <rPh sb="5" eb="6">
      <t>3</t>
    </rPh>
    <rPh sb="7" eb="8">
      <t>ダイ</t>
    </rPh>
    <rPh sb="8" eb="10">
      <t>15</t>
    </rPh>
    <rPh sb="10" eb="11">
      <t>ジョウ</t>
    </rPh>
    <rPh sb="11" eb="12">
      <t>ダイ</t>
    </rPh>
    <rPh sb="12" eb="13">
      <t>1</t>
    </rPh>
    <rPh sb="13" eb="14">
      <t>コウ</t>
    </rPh>
    <rPh sb="15" eb="17">
      <t>キテイ</t>
    </rPh>
    <rPh sb="20" eb="23">
      <t>シチョウソン</t>
    </rPh>
    <rPh sb="23" eb="25">
      <t>チイキ</t>
    </rPh>
    <rPh sb="25" eb="27">
      <t>ボウサイ</t>
    </rPh>
    <rPh sb="27" eb="29">
      <t>ケイカク</t>
    </rPh>
    <rPh sb="32" eb="34">
      <t>メイショウ</t>
    </rPh>
    <rPh sb="34" eb="35">
      <t>オヨ</t>
    </rPh>
    <rPh sb="36" eb="39">
      <t>ショザイチ</t>
    </rPh>
    <rPh sb="40" eb="41">
      <t>サダ</t>
    </rPh>
    <rPh sb="45" eb="46">
      <t>ヨウ</t>
    </rPh>
    <rPh sb="46" eb="48">
      <t>ハイリョ</t>
    </rPh>
    <rPh sb="48" eb="49">
      <t>シャ</t>
    </rPh>
    <rPh sb="49" eb="51">
      <t>リヨウ</t>
    </rPh>
    <rPh sb="51" eb="53">
      <t>シセツ</t>
    </rPh>
    <rPh sb="54" eb="57">
      <t>ショユウシャ</t>
    </rPh>
    <rPh sb="57" eb="58">
      <t>マタ</t>
    </rPh>
    <rPh sb="59" eb="62">
      <t>カンリシャ</t>
    </rPh>
    <rPh sb="64" eb="66">
      <t>コクド</t>
    </rPh>
    <rPh sb="66" eb="69">
      <t>コウツウショウ</t>
    </rPh>
    <rPh sb="69" eb="70">
      <t>レイ</t>
    </rPh>
    <rPh sb="71" eb="72">
      <t>サダ</t>
    </rPh>
    <rPh sb="81" eb="83">
      <t>トウガイ</t>
    </rPh>
    <rPh sb="83" eb="84">
      <t>ヨウ</t>
    </rPh>
    <rPh sb="84" eb="86">
      <t>ハイリョ</t>
    </rPh>
    <rPh sb="86" eb="87">
      <t>シャ</t>
    </rPh>
    <rPh sb="87" eb="89">
      <t>リヨウ</t>
    </rPh>
    <rPh sb="89" eb="91">
      <t>シセツ</t>
    </rPh>
    <rPh sb="92" eb="95">
      <t>リヨウシャ</t>
    </rPh>
    <rPh sb="96" eb="99">
      <t>コウズイジ</t>
    </rPh>
    <rPh sb="99" eb="100">
      <t>トウ</t>
    </rPh>
    <rPh sb="101" eb="103">
      <t>エンカツ</t>
    </rPh>
    <rPh sb="105" eb="107">
      <t>ジンソク</t>
    </rPh>
    <rPh sb="108" eb="110">
      <t>ヒナン</t>
    </rPh>
    <rPh sb="111" eb="113">
      <t>カクホ</t>
    </rPh>
    <rPh sb="114" eb="115">
      <t>ハカ</t>
    </rPh>
    <rPh sb="119" eb="121">
      <t>ヒツヨウ</t>
    </rPh>
    <rPh sb="122" eb="124">
      <t>クンレン</t>
    </rPh>
    <rPh sb="126" eb="127">
      <t>タ</t>
    </rPh>
    <rPh sb="128" eb="130">
      <t>ソチ</t>
    </rPh>
    <rPh sb="131" eb="132">
      <t>カン</t>
    </rPh>
    <rPh sb="134" eb="136">
      <t>ケイカク</t>
    </rPh>
    <rPh sb="137" eb="139">
      <t>サクセイ</t>
    </rPh>
    <phoneticPr fontId="8"/>
  </si>
  <si>
    <t>２　前項の要配慮斜里用施設の所有者又は管理者は、同項の規定による計画を作成したときは、遅滞なく、これを市町村長に報告しなければならない。これを変更したときも、同様とする。</t>
    <rPh sb="2" eb="4">
      <t>ゼンコウ</t>
    </rPh>
    <rPh sb="5" eb="6">
      <t>ヨウ</t>
    </rPh>
    <rPh sb="6" eb="8">
      <t>ハイリョ</t>
    </rPh>
    <rPh sb="8" eb="10">
      <t>シャリ</t>
    </rPh>
    <rPh sb="10" eb="13">
      <t>ヨウシセツ</t>
    </rPh>
    <rPh sb="14" eb="17">
      <t>ショユウシャ</t>
    </rPh>
    <rPh sb="17" eb="18">
      <t>マタ</t>
    </rPh>
    <rPh sb="19" eb="22">
      <t>カンリシャ</t>
    </rPh>
    <rPh sb="24" eb="26">
      <t>ドウコウ</t>
    </rPh>
    <rPh sb="27" eb="29">
      <t>キテイ</t>
    </rPh>
    <rPh sb="32" eb="34">
      <t>ケイカク</t>
    </rPh>
    <rPh sb="35" eb="37">
      <t>サクセイ</t>
    </rPh>
    <rPh sb="43" eb="45">
      <t>チタイ</t>
    </rPh>
    <rPh sb="51" eb="55">
      <t>シチョウソンチョウ</t>
    </rPh>
    <rPh sb="56" eb="58">
      <t>ホウコク</t>
    </rPh>
    <rPh sb="71" eb="73">
      <t>ヘンコウ</t>
    </rPh>
    <rPh sb="79" eb="81">
      <t>ドウヨウ</t>
    </rPh>
    <phoneticPr fontId="8"/>
  </si>
  <si>
    <t>●土砂災害防止法（要配慮者利用施設の利用者の避難の確保のための措置に関する計画の作成等）</t>
    <rPh sb="1" eb="3">
      <t>ドシャ</t>
    </rPh>
    <rPh sb="3" eb="5">
      <t>サイガイ</t>
    </rPh>
    <rPh sb="5" eb="7">
      <t>ボウシ</t>
    </rPh>
    <rPh sb="7" eb="8">
      <t>ホウ</t>
    </rPh>
    <rPh sb="9" eb="10">
      <t>ヨウ</t>
    </rPh>
    <rPh sb="10" eb="12">
      <t>ハイリョ</t>
    </rPh>
    <rPh sb="12" eb="13">
      <t>シャ</t>
    </rPh>
    <rPh sb="13" eb="15">
      <t>リヨウ</t>
    </rPh>
    <rPh sb="15" eb="17">
      <t>シセツ</t>
    </rPh>
    <rPh sb="18" eb="21">
      <t>リヨウシャ</t>
    </rPh>
    <rPh sb="22" eb="24">
      <t>ヒナン</t>
    </rPh>
    <rPh sb="25" eb="27">
      <t>カクホ</t>
    </rPh>
    <rPh sb="31" eb="33">
      <t>ソチ</t>
    </rPh>
    <rPh sb="34" eb="35">
      <t>カン</t>
    </rPh>
    <rPh sb="37" eb="39">
      <t>ケイカク</t>
    </rPh>
    <rPh sb="40" eb="42">
      <t>サクセイ</t>
    </rPh>
    <rPh sb="42" eb="43">
      <t>トウ</t>
    </rPh>
    <phoneticPr fontId="8"/>
  </si>
  <si>
    <t>第八条の二　前条第一項の規定により市町村地域防災計画にその名称及び所在地を定められた要配慮者利用施設の所有者又は管理者は、国土交通省令で定めるところにより、急傾斜地の崩壊等が発生するおそれがある場合における当該要配慮者利用施設を利用している者の円滑かつ迅速な避難の確保を図るために必要な訓練その他の措置に関する計画を作成しなければならない。</t>
    <rPh sb="0" eb="1">
      <t>ダイ</t>
    </rPh>
    <rPh sb="1" eb="2">
      <t>8</t>
    </rPh>
    <rPh sb="2" eb="3">
      <t>ジョウ</t>
    </rPh>
    <rPh sb="4" eb="5">
      <t>2</t>
    </rPh>
    <rPh sb="6" eb="8">
      <t>ゼンジョウ</t>
    </rPh>
    <rPh sb="8" eb="9">
      <t>ダイ</t>
    </rPh>
    <rPh sb="9" eb="10">
      <t>1</t>
    </rPh>
    <rPh sb="10" eb="11">
      <t>コウ</t>
    </rPh>
    <rPh sb="12" eb="14">
      <t>キテイ</t>
    </rPh>
    <rPh sb="17" eb="20">
      <t>シチョウソン</t>
    </rPh>
    <rPh sb="20" eb="22">
      <t>チイキ</t>
    </rPh>
    <rPh sb="22" eb="24">
      <t>ボウサイ</t>
    </rPh>
    <rPh sb="24" eb="26">
      <t>ケイカク</t>
    </rPh>
    <rPh sb="29" eb="31">
      <t>メイショウ</t>
    </rPh>
    <rPh sb="31" eb="32">
      <t>オヨ</t>
    </rPh>
    <rPh sb="33" eb="36">
      <t>ショザイチ</t>
    </rPh>
    <rPh sb="37" eb="38">
      <t>サダ</t>
    </rPh>
    <rPh sb="42" eb="43">
      <t>ヨウ</t>
    </rPh>
    <rPh sb="43" eb="45">
      <t>ハイリョ</t>
    </rPh>
    <rPh sb="45" eb="46">
      <t>シャ</t>
    </rPh>
    <rPh sb="46" eb="48">
      <t>リヨウ</t>
    </rPh>
    <rPh sb="48" eb="50">
      <t>シセツ</t>
    </rPh>
    <rPh sb="51" eb="54">
      <t>ショユウシャ</t>
    </rPh>
    <rPh sb="54" eb="55">
      <t>マタ</t>
    </rPh>
    <rPh sb="56" eb="59">
      <t>カンリシャ</t>
    </rPh>
    <rPh sb="61" eb="63">
      <t>コクド</t>
    </rPh>
    <rPh sb="63" eb="66">
      <t>コウツウショウ</t>
    </rPh>
    <rPh sb="66" eb="67">
      <t>レイ</t>
    </rPh>
    <rPh sb="68" eb="69">
      <t>サダ</t>
    </rPh>
    <rPh sb="78" eb="82">
      <t>キュウケイシャチ</t>
    </rPh>
    <rPh sb="83" eb="85">
      <t>ホウカイ</t>
    </rPh>
    <rPh sb="85" eb="86">
      <t>トウ</t>
    </rPh>
    <rPh sb="87" eb="89">
      <t>ハッセイ</t>
    </rPh>
    <rPh sb="97" eb="99">
      <t>バアイ</t>
    </rPh>
    <rPh sb="103" eb="105">
      <t>トウガイ</t>
    </rPh>
    <rPh sb="105" eb="106">
      <t>ヨウ</t>
    </rPh>
    <rPh sb="106" eb="108">
      <t>ハイリョ</t>
    </rPh>
    <rPh sb="108" eb="109">
      <t>シャ</t>
    </rPh>
    <rPh sb="109" eb="111">
      <t>リヨウ</t>
    </rPh>
    <rPh sb="111" eb="113">
      <t>シセツ</t>
    </rPh>
    <rPh sb="114" eb="116">
      <t>リヨウ</t>
    </rPh>
    <rPh sb="120" eb="121">
      <t>モノ</t>
    </rPh>
    <rPh sb="122" eb="124">
      <t>エンカツ</t>
    </rPh>
    <rPh sb="126" eb="128">
      <t>ジンソク</t>
    </rPh>
    <rPh sb="129" eb="131">
      <t>ヒナン</t>
    </rPh>
    <rPh sb="132" eb="134">
      <t>カクホ</t>
    </rPh>
    <rPh sb="135" eb="136">
      <t>ハカ</t>
    </rPh>
    <rPh sb="140" eb="142">
      <t>ヒツヨウ</t>
    </rPh>
    <rPh sb="143" eb="145">
      <t>クンレン</t>
    </rPh>
    <rPh sb="147" eb="148">
      <t>タ</t>
    </rPh>
    <rPh sb="149" eb="151">
      <t>ソチ</t>
    </rPh>
    <rPh sb="152" eb="153">
      <t>カン</t>
    </rPh>
    <rPh sb="155" eb="157">
      <t>ケイカク</t>
    </rPh>
    <rPh sb="158" eb="160">
      <t>サクセイ</t>
    </rPh>
    <phoneticPr fontId="8"/>
  </si>
  <si>
    <t>まなび広場にいみ</t>
    <rPh sb="3" eb="5">
      <t>ヒロバ</t>
    </rPh>
    <phoneticPr fontId="8"/>
  </si>
  <si>
    <t>新見市新見１２３－２</t>
    <rPh sb="0" eb="3">
      <t>ニイミシ</t>
    </rPh>
    <rPh sb="3" eb="5">
      <t>ニイミ</t>
    </rPh>
    <phoneticPr fontId="8"/>
  </si>
  <si>
    <t>新見市新見３１０－３</t>
    <rPh sb="0" eb="2">
      <t>ニイミ</t>
    </rPh>
    <rPh sb="2" eb="3">
      <t>シ</t>
    </rPh>
    <rPh sb="3" eb="5">
      <t>ニイミ</t>
    </rPh>
    <phoneticPr fontId="8"/>
  </si>
  <si>
    <t>新見市</t>
    <rPh sb="0" eb="2">
      <t>ニイミ</t>
    </rPh>
    <rPh sb="2" eb="3">
      <t>シ</t>
    </rPh>
    <phoneticPr fontId="8"/>
  </si>
  <si>
    <t>新見市新見</t>
    <rPh sb="0" eb="3">
      <t>ニイミシ</t>
    </rPh>
    <rPh sb="3" eb="5">
      <t>ニイミ</t>
    </rPh>
    <phoneticPr fontId="8"/>
  </si>
  <si>
    <t>昭和橋</t>
    <rPh sb="0" eb="3">
      <t>ショウワバシ</t>
    </rPh>
    <phoneticPr fontId="8"/>
  </si>
  <si>
    <t>正田（新見）</t>
    <rPh sb="0" eb="2">
      <t>ショウデン</t>
    </rPh>
    <rPh sb="3" eb="5">
      <t>ニイミ</t>
    </rPh>
    <phoneticPr fontId="8"/>
  </si>
  <si>
    <t>ﾃﾚﾋﾞ、告知放送、ｽﾏﾎｱﾌﾟﾘ</t>
    <rPh sb="5" eb="7">
      <t>コクチ</t>
    </rPh>
    <rPh sb="7" eb="9">
      <t>ホウソウ</t>
    </rPh>
    <phoneticPr fontId="8"/>
  </si>
  <si>
    <t>新見中学校</t>
    <rPh sb="0" eb="2">
      <t>ニイミ</t>
    </rPh>
    <rPh sb="2" eb="5">
      <t>チュウガッコウ</t>
    </rPh>
    <phoneticPr fontId="8"/>
  </si>
  <si>
    <t>③避難路の安全確保</t>
    <rPh sb="1" eb="4">
      <t>ヒナンロ</t>
    </rPh>
    <rPh sb="5" eb="7">
      <t>アンゼン</t>
    </rPh>
    <rPh sb="7" eb="9">
      <t>カクホ</t>
    </rPh>
    <phoneticPr fontId="8"/>
  </si>
  <si>
    <t>③持出し品の準備</t>
    <rPh sb="1" eb="3">
      <t>モチダ</t>
    </rPh>
    <rPh sb="4" eb="5">
      <t>ヒン</t>
    </rPh>
    <rPh sb="6" eb="8">
      <t>ジュンビ</t>
    </rPh>
    <phoneticPr fontId="8"/>
  </si>
  <si>
    <t>※③は重複</t>
    <rPh sb="3" eb="5">
      <t>チョウフク</t>
    </rPh>
    <phoneticPr fontId="8"/>
  </si>
  <si>
    <t>随時</t>
    <rPh sb="0" eb="2">
      <t>ズイジ</t>
    </rPh>
    <phoneticPr fontId="8"/>
  </si>
  <si>
    <t>※③は同時並行</t>
    <phoneticPr fontId="8"/>
  </si>
  <si>
    <t>職員の安否確認</t>
    <rPh sb="0" eb="2">
      <t>ショクイン</t>
    </rPh>
    <rPh sb="3" eb="5">
      <t>アンピ</t>
    </rPh>
    <rPh sb="5" eb="7">
      <t>カクニン</t>
    </rPh>
    <phoneticPr fontId="8"/>
  </si>
  <si>
    <t>□おむつ・おしりふき</t>
    <phoneticPr fontId="8"/>
  </si>
  <si>
    <t>□常備薬</t>
    <rPh sb="1" eb="4">
      <t>ジョウビヤク</t>
    </rPh>
    <phoneticPr fontId="8"/>
  </si>
  <si>
    <t>□おやつ</t>
    <phoneticPr fontId="8"/>
  </si>
  <si>
    <t>□おんぶひも</t>
    <phoneticPr fontId="8"/>
  </si>
  <si>
    <t>高齢者等避難、避難指示</t>
    <phoneticPr fontId="8"/>
  </si>
  <si>
    <t>新見老人ホーム</t>
    <rPh sb="0" eb="2">
      <t>ニイミ</t>
    </rPh>
    <rPh sb="2" eb="4">
      <t>ロウジン</t>
    </rPh>
    <phoneticPr fontId="8"/>
  </si>
  <si>
    <t>告知放送</t>
  </si>
  <si>
    <t>福祉部福祉課</t>
    <rPh sb="0" eb="3">
      <t>フクシブ</t>
    </rPh>
    <rPh sb="3" eb="6">
      <t>フクシカ</t>
    </rPh>
    <phoneticPr fontId="8"/>
  </si>
  <si>
    <t>0867-72-6125</t>
    <phoneticPr fontId="8"/>
  </si>
  <si>
    <t>①利用者への家族の連絡</t>
    <rPh sb="1" eb="4">
      <t>リヨウシャ</t>
    </rPh>
    <rPh sb="6" eb="8">
      <t>カゾク</t>
    </rPh>
    <rPh sb="9" eb="11">
      <t>レンラク</t>
    </rPh>
    <phoneticPr fontId="8"/>
  </si>
  <si>
    <t>②利用者の家族への受渡し</t>
    <rPh sb="1" eb="4">
      <t>リヨウシャ</t>
    </rPh>
    <rPh sb="5" eb="7">
      <t>カゾク</t>
    </rPh>
    <rPh sb="9" eb="10">
      <t>ウ</t>
    </rPh>
    <rPh sb="10" eb="11">
      <t>ワタ</t>
    </rPh>
    <phoneticPr fontId="8"/>
  </si>
  <si>
    <t>利用者への注意喚起</t>
    <rPh sb="0" eb="3">
      <t>リヨウシャ</t>
    </rPh>
    <rPh sb="5" eb="7">
      <t>チュウイ</t>
    </rPh>
    <rPh sb="7" eb="9">
      <t>カンキ</t>
    </rPh>
    <phoneticPr fontId="8"/>
  </si>
  <si>
    <t>利用者家族への連絡</t>
    <rPh sb="0" eb="3">
      <t>リヨウシャ</t>
    </rPh>
    <rPh sb="3" eb="5">
      <t>カゾク</t>
    </rPh>
    <rPh sb="7" eb="9">
      <t>レンラク</t>
    </rPh>
    <phoneticPr fontId="8"/>
  </si>
  <si>
    <t>利用者家族への引渡し</t>
    <rPh sb="0" eb="3">
      <t>リヨウシャ</t>
    </rPh>
    <rPh sb="3" eb="5">
      <t>カゾク</t>
    </rPh>
    <rPh sb="7" eb="9">
      <t>ヒキワタ</t>
    </rPh>
    <phoneticPr fontId="8"/>
  </si>
  <si>
    <t>利用休止の判断</t>
    <rPh sb="0" eb="2">
      <t>リヨウ</t>
    </rPh>
    <rPh sb="2" eb="4">
      <t>キュウシ</t>
    </rPh>
    <rPh sb="5" eb="7">
      <t>ハンダン</t>
    </rPh>
    <phoneticPr fontId="8"/>
  </si>
  <si>
    <t>利用者家族への避難開始連絡</t>
    <rPh sb="0" eb="3">
      <t>リヨウシャ</t>
    </rPh>
    <rPh sb="3" eb="5">
      <t>カゾク</t>
    </rPh>
    <rPh sb="7" eb="9">
      <t>ヒナン</t>
    </rPh>
    <rPh sb="9" eb="11">
      <t>カイシ</t>
    </rPh>
    <rPh sb="11" eb="13">
      <t>レンラク</t>
    </rPh>
    <phoneticPr fontId="8"/>
  </si>
  <si>
    <t>利用者避難完了の確認</t>
    <rPh sb="0" eb="3">
      <t>リヨウシャ</t>
    </rPh>
    <rPh sb="3" eb="5">
      <t>ヒナン</t>
    </rPh>
    <phoneticPr fontId="8"/>
  </si>
  <si>
    <t>利用者家族への避難先連絡</t>
    <rPh sb="0" eb="3">
      <t>リヨウシャ</t>
    </rPh>
    <rPh sb="3" eb="5">
      <t>カゾク</t>
    </rPh>
    <rPh sb="7" eb="10">
      <t>ヒナンサキ</t>
    </rPh>
    <rPh sb="10" eb="12">
      <t>レンラク</t>
    </rPh>
    <phoneticPr fontId="8"/>
  </si>
  <si>
    <t>利用者の安全確保・体調管理</t>
    <rPh sb="0" eb="3">
      <t>リヨウシャ</t>
    </rPh>
    <rPh sb="4" eb="6">
      <t>アンゼン</t>
    </rPh>
    <phoneticPr fontId="8"/>
  </si>
  <si>
    <t>新規採用の職員</t>
    <rPh sb="0" eb="2">
      <t>シンキ</t>
    </rPh>
    <rPh sb="2" eb="4">
      <t>サイヨウ</t>
    </rPh>
    <rPh sb="5" eb="7">
      <t>ショクイン</t>
    </rPh>
    <phoneticPr fontId="8"/>
  </si>
  <si>
    <t>防災情報及び避難誘導</t>
  </si>
  <si>
    <t>全職員</t>
    <rPh sb="0" eb="1">
      <t>ゼン</t>
    </rPh>
    <phoneticPr fontId="8"/>
  </si>
  <si>
    <t>避難誘導・消火訓練</t>
    <rPh sb="0" eb="2">
      <t>ヒナン</t>
    </rPh>
    <rPh sb="2" eb="4">
      <t>ユウドウ</t>
    </rPh>
    <rPh sb="5" eb="7">
      <t>ショウカ</t>
    </rPh>
    <rPh sb="7" eb="9">
      <t>クンレン</t>
    </rPh>
    <phoneticPr fontId="8"/>
  </si>
  <si>
    <t>訓練対象者②</t>
    <rPh sb="0" eb="2">
      <t>クンレン</t>
    </rPh>
    <rPh sb="2" eb="5">
      <t>タイショウシャ</t>
    </rPh>
    <phoneticPr fontId="8"/>
  </si>
  <si>
    <t>全職員</t>
    <rPh sb="0" eb="3">
      <t>ゼンショクイン</t>
    </rPh>
    <phoneticPr fontId="8"/>
  </si>
  <si>
    <t>新規採用の職員</t>
    <rPh sb="0" eb="2">
      <t>シンキ</t>
    </rPh>
    <rPh sb="2" eb="4">
      <t>サイヨウ</t>
    </rPh>
    <rPh sb="5" eb="7">
      <t>ショクイン</t>
    </rPh>
    <phoneticPr fontId="8"/>
  </si>
  <si>
    <t>訓練の内容②</t>
    <rPh sb="0" eb="2">
      <t>クンレン</t>
    </rPh>
    <rPh sb="3" eb="5">
      <t>ナイヨウ</t>
    </rPh>
    <phoneticPr fontId="8"/>
  </si>
  <si>
    <t>避難誘導</t>
    <rPh sb="0" eb="2">
      <t>ヒナン</t>
    </rPh>
    <rPh sb="2" eb="4">
      <t>ユウドウ</t>
    </rPh>
    <phoneticPr fontId="8"/>
  </si>
  <si>
    <t>情報収集・伝達</t>
    <rPh sb="0" eb="2">
      <t>ジョウホウ</t>
    </rPh>
    <rPh sb="2" eb="4">
      <t>シュウシュウ</t>
    </rPh>
    <rPh sb="5" eb="7">
      <t>デンタツ</t>
    </rPh>
    <phoneticPr fontId="8"/>
  </si>
  <si>
    <t>情報収集・伝達・避難誘導</t>
    <phoneticPr fontId="8"/>
  </si>
  <si>
    <t>訓練対象者①</t>
    <rPh sb="0" eb="2">
      <t>クンレン</t>
    </rPh>
    <rPh sb="2" eb="5">
      <t>タイショウシャ</t>
    </rPh>
    <phoneticPr fontId="8"/>
  </si>
  <si>
    <t>訓練の内容①</t>
    <rPh sb="0" eb="2">
      <t>クンレン</t>
    </rPh>
    <rPh sb="3" eb="5">
      <t>ナイヨウ</t>
    </rPh>
    <phoneticPr fontId="8"/>
  </si>
  <si>
    <t>研修対象者①</t>
    <rPh sb="0" eb="2">
      <t>ケンシュウ</t>
    </rPh>
    <rPh sb="2" eb="5">
      <t>タイショウシャ</t>
    </rPh>
    <phoneticPr fontId="8"/>
  </si>
  <si>
    <t>研修の内容①</t>
    <rPh sb="0" eb="2">
      <t>ケンシュウ</t>
    </rPh>
    <rPh sb="3" eb="5">
      <t>ナイヨウ</t>
    </rPh>
    <phoneticPr fontId="8"/>
  </si>
  <si>
    <t>防災情報及び避難誘導</t>
    <rPh sb="0" eb="2">
      <t>ボウサイ</t>
    </rPh>
    <rPh sb="2" eb="4">
      <t>ジョウホウ</t>
    </rPh>
    <rPh sb="4" eb="5">
      <t>オヨ</t>
    </rPh>
    <rPh sb="6" eb="8">
      <t>ヒナン</t>
    </rPh>
    <rPh sb="8" eb="10">
      <t>ユウドウ</t>
    </rPh>
    <phoneticPr fontId="8"/>
  </si>
  <si>
    <t>防災情報</t>
    <rPh sb="0" eb="2">
      <t>ボウサイ</t>
    </rPh>
    <rPh sb="2" eb="4">
      <t>ジョウホウ</t>
    </rPh>
    <phoneticPr fontId="8"/>
  </si>
  <si>
    <t>研修対象者②</t>
    <rPh sb="0" eb="2">
      <t>ケンシュウ</t>
    </rPh>
    <rPh sb="2" eb="5">
      <t>タイショウシャ</t>
    </rPh>
    <phoneticPr fontId="8"/>
  </si>
  <si>
    <t>研修の内容②</t>
    <rPh sb="0" eb="2">
      <t>ケンシュウ</t>
    </rPh>
    <rPh sb="3" eb="5">
      <t>ナイヨウ</t>
    </rPh>
    <phoneticPr fontId="8"/>
  </si>
  <si>
    <t>※新規に入力したい場合は、空白セルに入力</t>
    <rPh sb="1" eb="3">
      <t>シンキ</t>
    </rPh>
    <rPh sb="4" eb="6">
      <t>ニュウリョク</t>
    </rPh>
    <rPh sb="9" eb="11">
      <t>バアイ</t>
    </rPh>
    <rPh sb="13" eb="15">
      <t>クウハク</t>
    </rPh>
    <rPh sb="18" eb="20">
      <t>ニュウリョク</t>
    </rPh>
    <phoneticPr fontId="8"/>
  </si>
  <si>
    <t>新見市高尾</t>
    <rPh sb="0" eb="3">
      <t>ニイミシ</t>
    </rPh>
    <rPh sb="3" eb="5">
      <t>タカオ</t>
    </rPh>
    <phoneticPr fontId="8"/>
  </si>
  <si>
    <t>平日と異なる</t>
  </si>
  <si>
    <t>新見市障害者地域活動支援センター</t>
    <rPh sb="0" eb="3">
      <t>ニイミシ</t>
    </rPh>
    <rPh sb="3" eb="6">
      <t>ショウガイシャ</t>
    </rPh>
    <rPh sb="6" eb="8">
      <t>チイキ</t>
    </rPh>
    <rPh sb="8" eb="10">
      <t>カツドウ</t>
    </rPh>
    <rPh sb="10" eb="12">
      <t>シエン</t>
    </rPh>
    <phoneticPr fontId="8"/>
  </si>
  <si>
    <t>新見市高尾１４８８－１３</t>
    <rPh sb="0" eb="3">
      <t>ニイミシ</t>
    </rPh>
    <rPh sb="3" eb="5">
      <t>タカオ</t>
    </rPh>
    <phoneticPr fontId="8"/>
  </si>
  <si>
    <t>ストレッチャー</t>
    <phoneticPr fontId="8"/>
  </si>
  <si>
    <t>徒歩</t>
    <rPh sb="0" eb="2">
      <t>トホ</t>
    </rPh>
    <phoneticPr fontId="8"/>
  </si>
  <si>
    <t>車いす</t>
    <rPh sb="0" eb="1">
      <t>クルマ</t>
    </rPh>
    <phoneticPr fontId="8"/>
  </si>
  <si>
    <t>新見第一中学校</t>
    <rPh sb="0" eb="2">
      <t>ニイミ</t>
    </rPh>
    <rPh sb="2" eb="4">
      <t>ダイイチ</t>
    </rPh>
    <rPh sb="4" eb="7">
      <t>チュウガッコウ</t>
    </rPh>
    <phoneticPr fontId="8"/>
  </si>
  <si>
    <t>新見市高尾２３６４</t>
    <rPh sb="0" eb="3">
      <t>ニイミシ</t>
    </rPh>
    <rPh sb="3" eb="5">
      <t>タカオ</t>
    </rPh>
    <phoneticPr fontId="8"/>
  </si>
  <si>
    <t>施設の２階</t>
    <rPh sb="0" eb="2">
      <t>シセツ</t>
    </rPh>
    <rPh sb="4" eb="5">
      <t>カイ</t>
    </rPh>
    <phoneticPr fontId="8"/>
  </si>
  <si>
    <t>所長、次長</t>
    <rPh sb="0" eb="2">
      <t>ショチョウ</t>
    </rPh>
    <rPh sb="3" eb="5">
      <t>ジチョウ</t>
    </rPh>
    <phoneticPr fontId="8"/>
  </si>
  <si>
    <t>各担当</t>
    <rPh sb="0" eb="3">
      <t>カクタントウ</t>
    </rPh>
    <phoneticPr fontId="8"/>
  </si>
  <si>
    <t>主任</t>
    <rPh sb="0" eb="2">
      <t>シュニン</t>
    </rPh>
    <phoneticPr fontId="8"/>
  </si>
  <si>
    <t>避難誘導員</t>
    <rPh sb="0" eb="2">
      <t>ヒナン</t>
    </rPh>
    <rPh sb="2" eb="5">
      <t>ユウドウイン</t>
    </rPh>
    <phoneticPr fontId="8"/>
  </si>
  <si>
    <t>□タブレット端末2台</t>
    <rPh sb="6" eb="8">
      <t>タンマツ</t>
    </rPh>
    <rPh sb="9" eb="10">
      <t>ダイ</t>
    </rPh>
    <phoneticPr fontId="8"/>
  </si>
  <si>
    <t>□ミルク、□簡易マット</t>
    <rPh sb="6" eb="8">
      <t>カンイ</t>
    </rPh>
    <phoneticPr fontId="8"/>
  </si>
  <si>
    <t>□プランター、□ビニールシート、□ロープ</t>
    <phoneticPr fontId="8"/>
  </si>
  <si>
    <t>市町村による「高齢者等避難」「避難指示」の発令の対象となる、施設の所在地の地区名を記載してください。</t>
    <phoneticPr fontId="8"/>
  </si>
  <si>
    <t>職員の避難開始</t>
    <rPh sb="0" eb="2">
      <t>ショクイン</t>
    </rPh>
    <rPh sb="3" eb="5">
      <t>ヒナン</t>
    </rPh>
    <rPh sb="5" eb="7">
      <t>カイシ</t>
    </rPh>
    <phoneticPr fontId="8"/>
  </si>
  <si>
    <t>□職員名簿</t>
    <rPh sb="1" eb="3">
      <t>ショクイン</t>
    </rPh>
    <rPh sb="3" eb="5">
      <t>メイボ</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</si>
</sst>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60"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
      <sz val="10.5"/>
      <color rgb="FF0000FF"/>
      <name val="Meiryo UI"/>
      <family val="3"/>
      <charset val="128"/>
    </font>
    <font>
      <sz val="13"/>
      <color theme="1"/>
      <name val="ＭＳ ゴシック"/>
      <family val="3"/>
      <charset val="128"/>
    </font>
    <font>
      <b/>
      <sz val="14"/>
      <color theme="1"/>
      <name val="ＭＳ ゴシック"/>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s>
  <borders count="126">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101" applyNumberFormat="0" applyFont="0" applyAlignment="0" applyProtection="0">
      <alignment vertical="center"/>
    </xf>
  </cellStyleXfs>
  <cellXfs count="830">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8" xfId="0" applyFont="1" applyFill="1" applyBorder="1" applyAlignment="1">
      <alignment vertical="center" wrapText="1"/>
    </xf>
    <xf numFmtId="0" fontId="9" fillId="0" borderId="40"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2"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8"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40"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40" xfId="0" applyFont="1" applyBorder="1" applyAlignment="1">
      <alignment vertical="center" wrapText="1"/>
    </xf>
    <xf numFmtId="0" fontId="6" fillId="0" borderId="0" xfId="0" applyFont="1" applyFill="1" applyBorder="1" applyAlignment="1">
      <alignment vertical="center" wrapText="1"/>
    </xf>
    <xf numFmtId="0" fontId="6" fillId="0" borderId="40"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40" xfId="0" applyFont="1" applyBorder="1" applyAlignment="1">
      <alignment vertical="center" wrapText="1"/>
    </xf>
    <xf numFmtId="0" fontId="9" fillId="0" borderId="3" xfId="0" applyFont="1" applyBorder="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9"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3"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9" fillId="0" borderId="16" xfId="0" applyFont="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3" fontId="6" fillId="0" borderId="16" xfId="0" applyNumberFormat="1" applyFont="1" applyBorder="1" applyAlignment="1">
      <alignment horizontal="justify" vertical="center" shrinkToFit="1"/>
    </xf>
    <xf numFmtId="0" fontId="9" fillId="0" borderId="16" xfId="0" applyFont="1" applyBorder="1" applyAlignment="1">
      <alignment horizontal="justify" vertical="center" shrinkToFit="1"/>
    </xf>
    <xf numFmtId="0" fontId="9" fillId="4" borderId="42" xfId="0" applyFont="1" applyFill="1" applyBorder="1" applyAlignment="1">
      <alignment vertical="center" wrapText="1"/>
    </xf>
    <xf numFmtId="0" fontId="6" fillId="4" borderId="43" xfId="0" applyFont="1" applyFill="1" applyBorder="1" applyAlignment="1">
      <alignment horizontal="justify" vertical="center" shrinkToFit="1"/>
    </xf>
    <xf numFmtId="0" fontId="6" fillId="4" borderId="42" xfId="0" applyFont="1" applyFill="1" applyBorder="1">
      <alignment vertical="center"/>
    </xf>
    <xf numFmtId="0" fontId="6" fillId="4" borderId="43" xfId="0" applyFont="1" applyFill="1" applyBorder="1" applyAlignment="1">
      <alignment vertical="center" shrinkToFit="1"/>
    </xf>
    <xf numFmtId="0" fontId="9" fillId="4" borderId="42" xfId="0" applyFont="1" applyFill="1" applyBorder="1" applyAlignment="1">
      <alignment horizontal="justify" vertical="center" wrapText="1"/>
    </xf>
    <xf numFmtId="0" fontId="9" fillId="4" borderId="43"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7" xfId="0" applyNumberFormat="1" applyFont="1" applyFill="1" applyBorder="1" applyAlignment="1" applyProtection="1">
      <alignment horizontal="justify" vertical="center" wrapText="1"/>
      <protection locked="0"/>
    </xf>
    <xf numFmtId="177" fontId="9"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9" fillId="3" borderId="37"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4" fillId="7" borderId="8" xfId="0" applyFont="1" applyFill="1" applyBorder="1" applyAlignment="1">
      <alignment vertical="top"/>
    </xf>
    <xf numFmtId="0" fontId="14" fillId="7" borderId="29" xfId="0" applyFont="1" applyFill="1" applyBorder="1" applyAlignment="1">
      <alignment vertical="center"/>
    </xf>
    <xf numFmtId="0" fontId="14" fillId="7" borderId="34"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2" xfId="0" applyFont="1" applyFill="1" applyBorder="1" applyAlignment="1">
      <alignment vertical="center" wrapText="1"/>
    </xf>
    <xf numFmtId="0" fontId="25" fillId="0" borderId="0" xfId="0" applyFont="1">
      <alignment vertical="center"/>
    </xf>
    <xf numFmtId="0" fontId="30" fillId="8" borderId="39"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73"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6" xfId="0" applyFont="1" applyFill="1" applyBorder="1" applyAlignment="1">
      <alignment horizontal="left" vertical="top" wrapText="1"/>
    </xf>
    <xf numFmtId="0" fontId="33" fillId="0" borderId="56" xfId="0" applyFont="1" applyBorder="1" applyAlignment="1">
      <alignment vertical="center"/>
    </xf>
    <xf numFmtId="0" fontId="6" fillId="0" borderId="0" xfId="0" applyFont="1" applyBorder="1" applyAlignment="1">
      <alignment vertical="center" wrapText="1"/>
    </xf>
    <xf numFmtId="0" fontId="35" fillId="0" borderId="75" xfId="0" applyFont="1" applyBorder="1" applyAlignment="1">
      <alignment horizontal="centerContinuous" vertical="center"/>
    </xf>
    <xf numFmtId="0" fontId="35" fillId="0" borderId="76"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79"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80" xfId="0" applyFont="1" applyBorder="1" applyAlignment="1">
      <alignment vertical="center"/>
    </xf>
    <xf numFmtId="0" fontId="35" fillId="0" borderId="81" xfId="0" applyFont="1" applyBorder="1" applyAlignment="1">
      <alignment vertical="center"/>
    </xf>
    <xf numFmtId="0" fontId="35" fillId="0" borderId="83" xfId="0" applyFont="1" applyBorder="1" applyAlignment="1">
      <alignment vertical="center"/>
    </xf>
    <xf numFmtId="0" fontId="35" fillId="0" borderId="84" xfId="0" applyFont="1" applyBorder="1" applyAlignment="1">
      <alignment vertical="center"/>
    </xf>
    <xf numFmtId="0" fontId="35" fillId="0" borderId="86" xfId="0" applyFont="1" applyBorder="1" applyAlignment="1">
      <alignment vertical="center"/>
    </xf>
    <xf numFmtId="0" fontId="35" fillId="0" borderId="87" xfId="0" applyFont="1" applyBorder="1" applyAlignment="1">
      <alignment vertical="center"/>
    </xf>
    <xf numFmtId="0" fontId="35" fillId="0" borderId="24" xfId="0" applyFont="1" applyBorder="1" applyAlignment="1">
      <alignment horizontal="centerContinuous" vertical="center"/>
    </xf>
    <xf numFmtId="0" fontId="35" fillId="0" borderId="36" xfId="0" applyFont="1" applyBorder="1" applyAlignment="1">
      <alignment horizontal="centerContinuous" vertical="center"/>
    </xf>
    <xf numFmtId="0" fontId="35" fillId="0" borderId="55"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1"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7"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7" xfId="0" applyFont="1" applyFill="1" applyBorder="1" applyAlignment="1">
      <alignment vertical="center" wrapText="1"/>
    </xf>
    <xf numFmtId="0" fontId="35" fillId="0" borderId="89"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2" xfId="0" applyFont="1" applyBorder="1" applyAlignment="1">
      <alignment horizontal="centerContinuous" vertical="center"/>
    </xf>
    <xf numFmtId="0" fontId="35" fillId="0" borderId="91" xfId="0" applyFont="1" applyBorder="1" applyAlignment="1">
      <alignment horizontal="centerContinuous" vertical="center"/>
    </xf>
    <xf numFmtId="0" fontId="35" fillId="0" borderId="84" xfId="0" applyFont="1" applyBorder="1" applyAlignment="1">
      <alignment horizontal="centerContinuous" vertical="center"/>
    </xf>
    <xf numFmtId="0" fontId="35" fillId="0" borderId="92" xfId="0" applyFont="1" applyBorder="1" applyAlignment="1">
      <alignment horizontal="centerContinuous" vertical="center"/>
    </xf>
    <xf numFmtId="0" fontId="35" fillId="0" borderId="85" xfId="0" applyFont="1" applyBorder="1" applyAlignment="1">
      <alignment horizontal="centerContinuous" vertical="center"/>
    </xf>
    <xf numFmtId="0" fontId="35" fillId="0" borderId="93"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94" xfId="0" applyFont="1" applyBorder="1" applyAlignment="1">
      <alignment horizontal="centerContinuous" vertical="center"/>
    </xf>
    <xf numFmtId="0" fontId="35" fillId="0" borderId="88"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40" xfId="0" applyNumberFormat="1" applyFont="1" applyBorder="1" applyAlignment="1">
      <alignment vertical="center"/>
    </xf>
    <xf numFmtId="182" fontId="33" fillId="0" borderId="16" xfId="0" applyNumberFormat="1" applyFont="1" applyBorder="1" applyAlignment="1">
      <alignment vertical="center"/>
    </xf>
    <xf numFmtId="0" fontId="6" fillId="0" borderId="40" xfId="0" applyFont="1" applyBorder="1">
      <alignment vertical="center"/>
    </xf>
    <xf numFmtId="0" fontId="6" fillId="0" borderId="39" xfId="0" applyFont="1" applyBorder="1">
      <alignment vertical="center"/>
    </xf>
    <xf numFmtId="0" fontId="6" fillId="0" borderId="17" xfId="0" applyFont="1" applyBorder="1">
      <alignment vertical="center"/>
    </xf>
    <xf numFmtId="0" fontId="9" fillId="4" borderId="42"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8"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9"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6" xfId="0" applyFont="1" applyFill="1" applyBorder="1" applyAlignment="1">
      <alignment vertical="center" wrapText="1"/>
    </xf>
    <xf numFmtId="0" fontId="6" fillId="4" borderId="97"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3"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8"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9" xfId="0" applyFont="1" applyBorder="1" applyAlignment="1">
      <alignment horizontal="centerContinuous" vertical="center"/>
    </xf>
    <xf numFmtId="0" fontId="6" fillId="0" borderId="0" xfId="0" applyFont="1" applyBorder="1" applyAlignment="1">
      <alignment vertical="top"/>
    </xf>
    <xf numFmtId="0" fontId="1" fillId="7" borderId="100"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4" fillId="7" borderId="30"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5" fillId="8" borderId="76" xfId="0" applyFont="1" applyFill="1" applyBorder="1" applyAlignment="1">
      <alignment horizontal="center" vertical="center"/>
    </xf>
    <xf numFmtId="0" fontId="31" fillId="12" borderId="61"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72" xfId="0" applyFont="1" applyFill="1" applyBorder="1" applyAlignment="1">
      <alignment vertical="center" readingOrder="1"/>
    </xf>
    <xf numFmtId="0" fontId="35" fillId="8" borderId="40" xfId="0" applyFont="1" applyFill="1" applyBorder="1" applyAlignment="1">
      <alignment vertical="center"/>
    </xf>
    <xf numFmtId="0" fontId="35" fillId="8" borderId="0" xfId="0" applyFont="1" applyFill="1" applyBorder="1" applyAlignment="1">
      <alignment vertical="center"/>
    </xf>
    <xf numFmtId="0" fontId="33" fillId="8" borderId="40" xfId="0" applyFont="1" applyFill="1" applyBorder="1" applyAlignment="1">
      <alignment vertical="center"/>
    </xf>
    <xf numFmtId="0" fontId="33" fillId="8" borderId="0" xfId="0" applyFont="1" applyFill="1" applyBorder="1" applyAlignment="1">
      <alignment vertical="center"/>
    </xf>
    <xf numFmtId="0" fontId="33" fillId="8" borderId="39"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9" xfId="0" applyFont="1" applyFill="1" applyBorder="1" applyAlignment="1">
      <alignment horizontal="left" vertical="center" indent="1"/>
    </xf>
    <xf numFmtId="0" fontId="33" fillId="8" borderId="40" xfId="0" applyFont="1" applyFill="1" applyBorder="1" applyAlignment="1">
      <alignment vertical="top"/>
    </xf>
    <xf numFmtId="0" fontId="33" fillId="8" borderId="0" xfId="0" applyFont="1" applyFill="1" applyBorder="1" applyAlignment="1">
      <alignment vertical="top"/>
    </xf>
    <xf numFmtId="0" fontId="28" fillId="8" borderId="40" xfId="0" applyFont="1" applyFill="1" applyBorder="1" applyAlignment="1">
      <alignment vertical="center"/>
    </xf>
    <xf numFmtId="0" fontId="28" fillId="8" borderId="38" xfId="0" applyFont="1" applyFill="1" applyBorder="1" applyAlignment="1">
      <alignment vertical="center"/>
    </xf>
    <xf numFmtId="0" fontId="28" fillId="8" borderId="39"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5" xfId="0" applyFont="1" applyFill="1" applyBorder="1" applyAlignment="1">
      <alignment horizontal="center" vertical="center" shrinkToFit="1"/>
    </xf>
    <xf numFmtId="0" fontId="9" fillId="0" borderId="0" xfId="0" applyFont="1" applyBorder="1" applyAlignment="1">
      <alignment vertical="center" wrapText="1"/>
    </xf>
    <xf numFmtId="0" fontId="9" fillId="4" borderId="43" xfId="0" applyFont="1" applyFill="1" applyBorder="1" applyAlignment="1">
      <alignment vertical="center" shrinkToFit="1"/>
    </xf>
    <xf numFmtId="0" fontId="41" fillId="4" borderId="42" xfId="0" applyFont="1" applyFill="1" applyBorder="1" applyAlignment="1">
      <alignment vertical="center" wrapText="1"/>
    </xf>
    <xf numFmtId="0" fontId="41" fillId="4" borderId="43" xfId="0" applyFont="1" applyFill="1" applyBorder="1" applyAlignment="1">
      <alignment vertical="center" shrinkToFit="1"/>
    </xf>
    <xf numFmtId="0" fontId="41" fillId="0" borderId="40"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9"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2" xfId="0" applyFont="1" applyFill="1" applyBorder="1">
      <alignment vertical="center"/>
    </xf>
    <xf numFmtId="0" fontId="9" fillId="0" borderId="40"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9" fillId="0" borderId="0" xfId="0" applyFont="1" applyBorder="1" applyAlignment="1">
      <alignment horizontal="left" vertical="center" inden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8"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50" fillId="0" borderId="8" xfId="0" applyFont="1" applyBorder="1" applyAlignment="1">
      <alignment horizontal="right" vertical="center"/>
    </xf>
    <xf numFmtId="0" fontId="50" fillId="0" borderId="9" xfId="0" applyFont="1" applyBorder="1" applyAlignment="1">
      <alignment horizontal="right" vertical="center"/>
    </xf>
    <xf numFmtId="0" fontId="6" fillId="0" borderId="0" xfId="0" applyFont="1" applyBorder="1" applyAlignment="1">
      <alignment vertical="top" wrapText="1"/>
    </xf>
    <xf numFmtId="0" fontId="14" fillId="18" borderId="83" xfId="0" applyFont="1" applyFill="1" applyBorder="1" applyAlignment="1">
      <alignment horizontal="left" vertical="center" wrapText="1" indent="1"/>
    </xf>
    <xf numFmtId="0" fontId="14" fillId="18" borderId="113" xfId="0" applyFont="1" applyFill="1" applyBorder="1" applyAlignment="1">
      <alignment horizontal="left" vertical="center" wrapText="1" indent="1"/>
    </xf>
    <xf numFmtId="0" fontId="14" fillId="18" borderId="86" xfId="0" applyFont="1" applyFill="1" applyBorder="1" applyAlignment="1">
      <alignment horizontal="left" vertical="center" wrapText="1" indent="1"/>
    </xf>
    <xf numFmtId="0" fontId="14" fillId="18" borderId="114" xfId="0" applyFont="1" applyFill="1" applyBorder="1" applyAlignment="1">
      <alignment horizontal="left" vertical="center" wrapText="1" inden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0" borderId="0" xfId="0" applyFont="1" applyBorder="1" applyAlignment="1">
      <alignment horizontal="left" vertical="center" indent="1"/>
    </xf>
    <xf numFmtId="182" fontId="14" fillId="18" borderId="111" xfId="0" applyNumberFormat="1" applyFont="1" applyFill="1" applyBorder="1" applyAlignment="1">
      <alignment vertical="center"/>
    </xf>
    <xf numFmtId="182" fontId="14" fillId="18" borderId="85" xfId="0" applyNumberFormat="1" applyFont="1" applyFill="1" applyBorder="1" applyAlignment="1">
      <alignment vertical="center"/>
    </xf>
    <xf numFmtId="182" fontId="14" fillId="18" borderId="88" xfId="0" applyNumberFormat="1" applyFont="1" applyFill="1" applyBorder="1" applyAlignment="1">
      <alignment vertical="center"/>
    </xf>
    <xf numFmtId="182" fontId="14" fillId="18" borderId="85" xfId="0" applyNumberFormat="1" applyFont="1" applyFill="1" applyBorder="1" applyAlignment="1">
      <alignment horizontal="right" vertical="center"/>
    </xf>
    <xf numFmtId="0" fontId="14" fillId="18" borderId="116" xfId="0" applyFont="1" applyFill="1" applyBorder="1" applyAlignment="1">
      <alignment horizontal="left" vertical="center" indent="1" shrinkToFit="1"/>
    </xf>
    <xf numFmtId="0" fontId="14" fillId="18" borderId="119" xfId="0" applyFont="1" applyFill="1" applyBorder="1" applyAlignment="1">
      <alignment horizontal="left" vertical="center" wrapText="1" inden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2"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1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0" fontId="53" fillId="0" borderId="38" xfId="0" applyFont="1" applyBorder="1" applyAlignment="1">
      <alignment vertical="center" shrinkToFit="1"/>
    </xf>
    <xf numFmtId="0" fontId="53" fillId="0" borderId="32" xfId="0" applyFont="1" applyBorder="1" applyAlignment="1">
      <alignment horizontal="right" vertical="center" indent="1" shrinkToFit="1"/>
    </xf>
    <xf numFmtId="0" fontId="53" fillId="0" borderId="39" xfId="0" applyFont="1" applyFill="1" applyBorder="1" applyAlignment="1">
      <alignment vertical="center" shrinkToFit="1"/>
    </xf>
    <xf numFmtId="0" fontId="53" fillId="0" borderId="33" xfId="0" applyFont="1" applyBorder="1" applyAlignment="1">
      <alignment horizontal="right" vertical="center" indent="1" shrinkToFit="1"/>
    </xf>
    <xf numFmtId="0" fontId="25" fillId="0" borderId="0" xfId="0" applyFont="1" applyAlignment="1">
      <alignment vertical="center"/>
    </xf>
    <xf numFmtId="0" fontId="14" fillId="18" borderId="116" xfId="0" applyFont="1" applyFill="1" applyBorder="1" applyAlignment="1">
      <alignment horizontal="left" vertical="center" wrapText="1" indent="1"/>
    </xf>
    <xf numFmtId="182" fontId="14" fillId="18" borderId="118" xfId="0" applyNumberFormat="1" applyFont="1" applyFill="1" applyBorder="1" applyAlignment="1">
      <alignment vertical="center"/>
    </xf>
    <xf numFmtId="182" fontId="14" fillId="18" borderId="88" xfId="0" applyNumberFormat="1" applyFont="1" applyFill="1" applyBorder="1" applyAlignment="1">
      <alignment horizontal="right" vertical="center"/>
    </xf>
    <xf numFmtId="182" fontId="14" fillId="18" borderId="111" xfId="0" applyNumberFormat="1" applyFont="1" applyFill="1" applyBorder="1" applyAlignment="1">
      <alignment horizontal="right" vertical="center"/>
    </xf>
    <xf numFmtId="0" fontId="9" fillId="0" borderId="106" xfId="0" applyFont="1" applyBorder="1">
      <alignment vertical="center"/>
    </xf>
    <xf numFmtId="0" fontId="9" fillId="0" borderId="106" xfId="0" applyFont="1" applyBorder="1" applyAlignment="1">
      <alignment horizontal="left" vertical="center" indent="1"/>
    </xf>
    <xf numFmtId="0" fontId="6" fillId="0" borderId="106" xfId="0" applyFont="1" applyBorder="1" applyAlignment="1">
      <alignment horizontal="left" vertical="center" indent="1"/>
    </xf>
    <xf numFmtId="0" fontId="6" fillId="0" borderId="106" xfId="0" applyFont="1" applyBorder="1">
      <alignment vertical="center"/>
    </xf>
    <xf numFmtId="0" fontId="41" fillId="0" borderId="106" xfId="0" applyFont="1" applyBorder="1">
      <alignment vertical="center"/>
    </xf>
    <xf numFmtId="0" fontId="9" fillId="0" borderId="120" xfId="0" applyFont="1" applyBorder="1">
      <alignment vertical="center"/>
    </xf>
    <xf numFmtId="0" fontId="9" fillId="0" borderId="120" xfId="0" applyFont="1" applyBorder="1" applyAlignment="1">
      <alignment horizontal="left" vertical="center" indent="1"/>
    </xf>
    <xf numFmtId="0" fontId="6" fillId="0" borderId="120" xfId="0" applyFont="1" applyBorder="1" applyAlignment="1">
      <alignment horizontal="left" vertical="center" indent="1"/>
    </xf>
    <xf numFmtId="0" fontId="6" fillId="0" borderId="120" xfId="0" applyFont="1" applyBorder="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73" xfId="0" applyFont="1" applyBorder="1" applyAlignment="1">
      <alignment vertical="top"/>
    </xf>
    <xf numFmtId="0" fontId="33" fillId="0" borderId="13" xfId="0" applyFont="1" applyBorder="1" applyAlignment="1">
      <alignment vertical="top"/>
    </xf>
    <xf numFmtId="0" fontId="55" fillId="0" borderId="9" xfId="0" applyFont="1" applyBorder="1" applyAlignment="1">
      <alignment vertical="center" shrinkToFit="1"/>
    </xf>
    <xf numFmtId="0" fontId="55" fillId="0" borderId="2" xfId="0" applyFont="1" applyBorder="1" applyAlignment="1">
      <alignment vertical="center" shrinkToFit="1"/>
    </xf>
    <xf numFmtId="0" fontId="55" fillId="0" borderId="0" xfId="0" applyFont="1" applyBorder="1" applyAlignment="1">
      <alignment vertical="top" shrinkToFit="1"/>
    </xf>
    <xf numFmtId="0" fontId="55" fillId="0" borderId="9" xfId="0" applyFont="1" applyBorder="1" applyAlignment="1">
      <alignment vertical="top" shrinkToFit="1"/>
    </xf>
    <xf numFmtId="0" fontId="55" fillId="0" borderId="2" xfId="0" applyFont="1" applyBorder="1" applyAlignment="1">
      <alignment vertical="top" shrinkToFit="1"/>
    </xf>
    <xf numFmtId="0" fontId="55" fillId="0" borderId="0" xfId="0" applyFont="1" applyBorder="1" applyAlignment="1">
      <alignment horizontal="left" vertical="top" shrinkToFit="1"/>
    </xf>
    <xf numFmtId="0" fontId="33" fillId="0" borderId="39" xfId="0" applyFont="1" applyBorder="1" applyAlignment="1">
      <alignment vertical="center"/>
    </xf>
    <xf numFmtId="0" fontId="33" fillId="0" borderId="17" xfId="0" applyFont="1" applyBorder="1" applyAlignment="1">
      <alignment vertical="center"/>
    </xf>
    <xf numFmtId="0" fontId="33" fillId="0" borderId="38" xfId="0" applyFont="1" applyBorder="1" applyAlignment="1">
      <alignment horizontal="left" vertical="center"/>
    </xf>
    <xf numFmtId="0" fontId="33" fillId="0" borderId="14" xfId="0" applyFont="1" applyBorder="1" applyAlignment="1">
      <alignment horizontal="left" vertical="center"/>
    </xf>
    <xf numFmtId="0" fontId="33" fillId="0" borderId="40"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3" fillId="0" borderId="33"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14" fillId="18" borderId="109" xfId="0" applyFont="1" applyFill="1" applyBorder="1" applyAlignment="1">
      <alignment horizontal="left" vertical="center" wrapText="1" indent="1"/>
    </xf>
    <xf numFmtId="0" fontId="14" fillId="18" borderId="83" xfId="0" applyFont="1" applyFill="1" applyBorder="1" applyAlignment="1">
      <alignment horizontal="left" vertical="center" indent="1" shrinkToFit="1"/>
    </xf>
    <xf numFmtId="0" fontId="6" fillId="0" borderId="0" xfId="0" applyFont="1" applyBorder="1" applyAlignment="1">
      <alignment horizontal="right" vertical="center"/>
    </xf>
    <xf numFmtId="0" fontId="9" fillId="0" borderId="0" xfId="0" applyFont="1" applyBorder="1" applyAlignment="1">
      <alignment horizontal="right" vertical="center"/>
    </xf>
    <xf numFmtId="0" fontId="6" fillId="0" borderId="0" xfId="0" applyFont="1" applyFill="1" applyBorder="1" applyAlignment="1">
      <alignment horizontal="right" vertical="center"/>
    </xf>
    <xf numFmtId="0" fontId="41" fillId="0" borderId="0" xfId="0" applyFont="1" applyBorder="1" applyAlignment="1">
      <alignment horizontal="right" vertical="center"/>
    </xf>
    <xf numFmtId="0" fontId="57" fillId="0" borderId="0" xfId="0" applyFont="1" applyAlignment="1">
      <alignment horizontal="center" vertical="center"/>
    </xf>
    <xf numFmtId="0" fontId="33" fillId="0" borderId="0" xfId="0" applyFont="1" applyAlignment="1">
      <alignment horizontal="center" vertical="center"/>
    </xf>
    <xf numFmtId="0" fontId="9" fillId="0" borderId="0" xfId="0" applyFont="1" applyBorder="1" applyAlignment="1">
      <alignment vertical="center" wrapText="1"/>
    </xf>
    <xf numFmtId="0" fontId="6" fillId="0" borderId="0" xfId="0" applyFont="1" applyBorder="1" applyAlignment="1">
      <alignment vertical="center" wrapText="1"/>
    </xf>
    <xf numFmtId="0" fontId="1" fillId="0" borderId="0" xfId="0" applyFont="1" applyAlignment="1">
      <alignment vertical="center" wrapText="1"/>
    </xf>
    <xf numFmtId="0" fontId="49" fillId="0" borderId="0" xfId="0" applyFont="1" applyBorder="1" applyAlignment="1">
      <alignment vertical="center"/>
    </xf>
    <xf numFmtId="0" fontId="14" fillId="8" borderId="112" xfId="0" applyFont="1" applyFill="1" applyBorder="1" applyAlignment="1">
      <alignment horizontal="left" vertical="center" wrapText="1" indent="1"/>
    </xf>
    <xf numFmtId="0" fontId="14" fillId="8" borderId="113" xfId="0" applyFont="1" applyFill="1" applyBorder="1" applyAlignment="1">
      <alignment horizontal="left" vertical="center" wrapText="1" indent="1"/>
    </xf>
    <xf numFmtId="0" fontId="6" fillId="0" borderId="0" xfId="0" applyFont="1" applyBorder="1" applyAlignment="1">
      <alignment vertical="center" wrapText="1"/>
    </xf>
    <xf numFmtId="0" fontId="14" fillId="0" borderId="113" xfId="0" applyFont="1" applyFill="1" applyBorder="1" applyAlignment="1">
      <alignment horizontal="left" vertical="center" wrapText="1" indent="1"/>
    </xf>
    <xf numFmtId="0" fontId="6" fillId="0" borderId="11" xfId="0" applyFont="1" applyBorder="1" applyAlignment="1">
      <alignment vertical="center" shrinkToFit="1"/>
    </xf>
    <xf numFmtId="0" fontId="41" fillId="0" borderId="11" xfId="0" applyFont="1" applyBorder="1" applyAlignment="1">
      <alignment vertical="center" shrinkToFit="1"/>
    </xf>
    <xf numFmtId="0" fontId="59" fillId="0" borderId="8" xfId="0" applyFont="1" applyBorder="1" applyAlignment="1">
      <alignment horizontal="justify" vertical="center"/>
    </xf>
    <xf numFmtId="0" fontId="6" fillId="0" borderId="0" xfId="0" applyFont="1" applyBorder="1" applyAlignment="1">
      <alignment wrapText="1"/>
    </xf>
    <xf numFmtId="0" fontId="14" fillId="8" borderId="109" xfId="0" applyFont="1" applyFill="1" applyBorder="1" applyAlignment="1">
      <alignment horizontal="left" vertical="center" indent="1"/>
    </xf>
    <xf numFmtId="0" fontId="14" fillId="8" borderId="110" xfId="0" applyFont="1" applyFill="1" applyBorder="1" applyAlignment="1">
      <alignment horizontal="left" vertical="center" indent="1"/>
    </xf>
    <xf numFmtId="0" fontId="14" fillId="8" borderId="83" xfId="0" applyFont="1" applyFill="1" applyBorder="1" applyAlignment="1">
      <alignment horizontal="left" vertical="center" indent="1"/>
    </xf>
    <xf numFmtId="0" fontId="14" fillId="8" borderId="84" xfId="0" applyFont="1" applyFill="1" applyBorder="1" applyAlignment="1">
      <alignment horizontal="left" vertical="center" indent="1"/>
    </xf>
    <xf numFmtId="0" fontId="14" fillId="18" borderId="83" xfId="0" applyFont="1" applyFill="1" applyBorder="1" applyAlignment="1">
      <alignment horizontal="left" vertical="center" indent="1"/>
    </xf>
    <xf numFmtId="0" fontId="14" fillId="18" borderId="84" xfId="0" applyFont="1" applyFill="1" applyBorder="1" applyAlignment="1">
      <alignment horizontal="left" vertical="center" indent="1"/>
    </xf>
    <xf numFmtId="0" fontId="41" fillId="3" borderId="41"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177" fontId="9" fillId="3" borderId="41"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9" fillId="0" borderId="0" xfId="0" applyFont="1" applyFill="1" applyBorder="1" applyAlignment="1">
      <alignment horizontal="right" vertical="center" shrinkToFit="1"/>
    </xf>
    <xf numFmtId="0" fontId="9" fillId="3" borderId="41"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6" fillId="0" borderId="0" xfId="0" applyFont="1" applyBorder="1" applyAlignment="1">
      <alignment horizontal="left" vertical="center" wrapText="1"/>
    </xf>
    <xf numFmtId="0" fontId="9" fillId="3" borderId="41"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4" borderId="57" xfId="0" applyFont="1" applyFill="1" applyBorder="1" applyAlignment="1">
      <alignment vertical="center" wrapText="1"/>
    </xf>
    <xf numFmtId="0" fontId="6" fillId="4" borderId="42" xfId="0" applyFont="1" applyFill="1" applyBorder="1" applyAlignment="1">
      <alignment vertical="center" wrapText="1"/>
    </xf>
    <xf numFmtId="0" fontId="9" fillId="4" borderId="57" xfId="0" applyFont="1" applyFill="1" applyBorder="1" applyAlignment="1">
      <alignment vertical="center" wrapText="1"/>
    </xf>
    <xf numFmtId="0" fontId="9" fillId="4" borderId="42" xfId="0" applyFont="1" applyFill="1" applyBorder="1" applyAlignment="1">
      <alignment vertical="center" wrapText="1"/>
    </xf>
    <xf numFmtId="0" fontId="9" fillId="3" borderId="41"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179" fontId="9" fillId="3" borderId="41"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18" borderId="86" xfId="0" applyFont="1" applyFill="1" applyBorder="1" applyAlignment="1">
      <alignment horizontal="left" vertical="center" indent="1"/>
    </xf>
    <xf numFmtId="0" fontId="14" fillId="18" borderId="87" xfId="0" applyFont="1" applyFill="1" applyBorder="1" applyAlignment="1">
      <alignment horizontal="left" vertical="center" indent="1"/>
    </xf>
    <xf numFmtId="0" fontId="14" fillId="8" borderId="109" xfId="0" applyFont="1" applyFill="1" applyBorder="1" applyAlignment="1">
      <alignment horizontal="left" vertical="center" indent="1" shrinkToFit="1"/>
    </xf>
    <xf numFmtId="0" fontId="14" fillId="8" borderId="110" xfId="0" applyFont="1" applyFill="1" applyBorder="1" applyAlignment="1">
      <alignment horizontal="left" vertical="center" indent="1" shrinkToFit="1"/>
    </xf>
    <xf numFmtId="0" fontId="14" fillId="18" borderId="83" xfId="0" applyFont="1" applyFill="1" applyBorder="1" applyAlignment="1">
      <alignment horizontal="left" vertical="center"/>
    </xf>
    <xf numFmtId="0" fontId="14" fillId="18" borderId="84" xfId="0" applyFont="1" applyFill="1" applyBorder="1" applyAlignment="1">
      <alignment horizontal="left" vertical="center"/>
    </xf>
    <xf numFmtId="0" fontId="14" fillId="18" borderId="85" xfId="0" applyFont="1" applyFill="1" applyBorder="1" applyAlignment="1">
      <alignment horizontal="left" vertical="center"/>
    </xf>
    <xf numFmtId="0" fontId="14" fillId="18" borderId="86" xfId="0" applyFont="1" applyFill="1" applyBorder="1" applyAlignment="1">
      <alignment horizontal="left" vertical="center"/>
    </xf>
    <xf numFmtId="0" fontId="14" fillId="18" borderId="87" xfId="0" applyFont="1" applyFill="1" applyBorder="1" applyAlignment="1">
      <alignment horizontal="left" vertical="center"/>
    </xf>
    <xf numFmtId="0" fontId="14" fillId="18" borderId="88"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1"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wrapText="1"/>
    </xf>
    <xf numFmtId="0" fontId="9" fillId="0" borderId="0" xfId="0" applyFont="1" applyBorder="1" applyAlignment="1">
      <alignment vertical="center"/>
    </xf>
    <xf numFmtId="0" fontId="6" fillId="3" borderId="10" xfId="0" applyFont="1" applyFill="1" applyBorder="1" applyAlignment="1" applyProtection="1">
      <alignment vertical="top" wrapText="1"/>
      <protection locked="0"/>
    </xf>
    <xf numFmtId="0" fontId="6" fillId="3" borderId="4" xfId="0" applyFont="1" applyFill="1" applyBorder="1" applyAlignment="1" applyProtection="1">
      <alignment vertical="top" wrapText="1"/>
      <protection locked="0"/>
    </xf>
    <xf numFmtId="0" fontId="6" fillId="3" borderId="5" xfId="0" applyFont="1" applyFill="1" applyBorder="1" applyAlignment="1" applyProtection="1">
      <alignment vertical="top" wrapText="1"/>
      <protection locked="0"/>
    </xf>
    <xf numFmtId="0" fontId="6" fillId="3" borderId="9"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6" fillId="3" borderId="2" xfId="0" applyFont="1" applyFill="1" applyBorder="1" applyAlignment="1" applyProtection="1">
      <alignment vertical="top" wrapText="1"/>
      <protection locked="0"/>
    </xf>
    <xf numFmtId="178" fontId="9" fillId="3" borderId="41"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41"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5"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5" xfId="0" applyFont="1" applyFill="1" applyBorder="1" applyAlignment="1">
      <alignment vertical="center" wrapText="1"/>
    </xf>
    <xf numFmtId="0" fontId="6" fillId="4" borderId="96" xfId="0" applyFont="1" applyFill="1" applyBorder="1" applyAlignment="1">
      <alignment vertical="center" wrapText="1"/>
    </xf>
    <xf numFmtId="0" fontId="6" fillId="0" borderId="0" xfId="0" applyFont="1" applyBorder="1" applyAlignment="1">
      <alignment horizontal="center" vertical="center"/>
    </xf>
    <xf numFmtId="0" fontId="6" fillId="0" borderId="16" xfId="0" applyFont="1" applyBorder="1" applyAlignment="1">
      <alignment horizontal="center" vertical="center"/>
    </xf>
    <xf numFmtId="0" fontId="41" fillId="0" borderId="0" xfId="0" applyFont="1" applyBorder="1" applyAlignment="1">
      <alignment horizontal="left" vertical="center" wrapText="1"/>
    </xf>
    <xf numFmtId="0" fontId="40" fillId="3" borderId="4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1"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14" fillId="18" borderId="116" xfId="0" applyFont="1" applyFill="1" applyBorder="1" applyAlignment="1">
      <alignment horizontal="left" vertical="center" indent="1"/>
    </xf>
    <xf numFmtId="0" fontId="14" fillId="18" borderId="117" xfId="0" applyFont="1" applyFill="1" applyBorder="1" applyAlignment="1">
      <alignment horizontal="left" vertical="center" indent="1"/>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16" borderId="41"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33" fillId="7" borderId="31"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6" xfId="0" applyFont="1" applyFill="1" applyBorder="1" applyAlignment="1">
      <alignment horizontal="center" vertical="center"/>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2"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4" xfId="0" applyFont="1" applyBorder="1" applyAlignment="1">
      <alignment horizontal="left" vertical="top" wrapText="1"/>
    </xf>
    <xf numFmtId="0" fontId="36" fillId="0" borderId="17" xfId="0" applyFont="1" applyBorder="1" applyAlignment="1">
      <alignment horizontal="left" vertical="top" wrapText="1"/>
    </xf>
    <xf numFmtId="0" fontId="36" fillId="0" borderId="33"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2"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4" xfId="0" applyFont="1" applyBorder="1" applyAlignment="1">
      <alignment horizontal="left" vertical="top" wrapText="1"/>
    </xf>
    <xf numFmtId="0" fontId="33" fillId="0" borderId="17" xfId="0" applyFont="1" applyBorder="1" applyAlignment="1">
      <alignment horizontal="left" vertical="top" wrapText="1"/>
    </xf>
    <xf numFmtId="0" fontId="33" fillId="0" borderId="33" xfId="0" applyFont="1" applyBorder="1" applyAlignment="1">
      <alignment horizontal="left" vertical="top" wrapText="1"/>
    </xf>
    <xf numFmtId="0" fontId="31" fillId="12" borderId="10" xfId="0" applyFont="1" applyFill="1" applyBorder="1" applyAlignment="1">
      <alignment horizontal="left" vertical="center" shrinkToFit="1" readingOrder="1"/>
    </xf>
    <xf numFmtId="0" fontId="31" fillId="12" borderId="4" xfId="0" applyFont="1" applyFill="1" applyBorder="1" applyAlignment="1">
      <alignment horizontal="left" vertical="center" shrinkToFit="1" readingOrder="1"/>
    </xf>
    <xf numFmtId="0" fontId="31" fillId="12" borderId="69" xfId="0" applyFont="1" applyFill="1" applyBorder="1" applyAlignment="1">
      <alignment horizontal="left" vertical="center" shrinkToFit="1" readingOrder="1"/>
    </xf>
    <xf numFmtId="0" fontId="31" fillId="12" borderId="70"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56" fillId="8" borderId="0" xfId="0" applyFont="1" applyFill="1" applyBorder="1" applyAlignment="1">
      <alignment horizontal="left" vertical="top" shrinkToFit="1"/>
    </xf>
    <xf numFmtId="0" fontId="56" fillId="8" borderId="102" xfId="0" applyFont="1" applyFill="1" applyBorder="1" applyAlignment="1">
      <alignment horizontal="left" vertical="top" shrinkToFit="1"/>
    </xf>
    <xf numFmtId="0" fontId="35" fillId="7" borderId="41"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5"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33" fillId="8" borderId="103"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03"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56" fillId="8" borderId="106" xfId="0" applyFont="1" applyFill="1" applyBorder="1" applyAlignment="1">
      <alignment horizontal="left" vertical="top" shrinkToFit="1"/>
    </xf>
    <xf numFmtId="0" fontId="56" fillId="8" borderId="107" xfId="0" applyFont="1" applyFill="1" applyBorder="1" applyAlignment="1">
      <alignment horizontal="left" vertical="top" shrinkToFit="1"/>
    </xf>
    <xf numFmtId="0" fontId="33" fillId="8" borderId="105" xfId="0" applyFont="1" applyFill="1" applyBorder="1" applyAlignment="1">
      <alignment horizontal="left" vertical="top" wrapText="1"/>
    </xf>
    <xf numFmtId="0" fontId="33" fillId="8" borderId="106" xfId="0" applyFont="1" applyFill="1" applyBorder="1" applyAlignment="1">
      <alignment horizontal="left" vertical="top" wrapText="1"/>
    </xf>
    <xf numFmtId="0" fontId="33" fillId="8" borderId="107" xfId="0" applyFont="1" applyFill="1" applyBorder="1" applyAlignment="1">
      <alignment horizontal="left" vertical="top" wrapText="1"/>
    </xf>
    <xf numFmtId="0" fontId="33" fillId="8" borderId="105" xfId="0" applyFont="1" applyFill="1" applyBorder="1" applyAlignment="1">
      <alignment horizontal="left" vertical="center"/>
    </xf>
    <xf numFmtId="0" fontId="33" fillId="8" borderId="106" xfId="0" applyFont="1" applyFill="1" applyBorder="1" applyAlignment="1">
      <alignment horizontal="left" vertical="center"/>
    </xf>
    <xf numFmtId="0" fontId="33" fillId="8" borderId="108" xfId="0" applyFont="1" applyFill="1" applyBorder="1" applyAlignment="1">
      <alignment horizontal="left" vertical="center"/>
    </xf>
    <xf numFmtId="0" fontId="31" fillId="12" borderId="60" xfId="0" applyFont="1" applyFill="1" applyBorder="1" applyAlignment="1">
      <alignment horizontal="center" vertical="center" wrapText="1" readingOrder="1"/>
    </xf>
    <xf numFmtId="0" fontId="31" fillId="12" borderId="62" xfId="0" applyFont="1" applyFill="1" applyBorder="1" applyAlignment="1">
      <alignment horizontal="center" vertical="center" wrapText="1" readingOrder="1"/>
    </xf>
    <xf numFmtId="0" fontId="31" fillId="12" borderId="61" xfId="0" applyFont="1" applyFill="1" applyBorder="1" applyAlignment="1">
      <alignment horizontal="center" vertical="center" wrapText="1" readingOrder="1"/>
    </xf>
    <xf numFmtId="0" fontId="31" fillId="11" borderId="41"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7" xfId="0" applyFont="1" applyFill="1" applyBorder="1" applyAlignment="1">
      <alignment horizontal="center" vertical="center" wrapText="1" readingOrder="1"/>
    </xf>
    <xf numFmtId="0" fontId="31" fillId="11" borderId="68" xfId="0" applyFont="1" applyFill="1" applyBorder="1" applyAlignment="1">
      <alignment horizontal="center" vertical="center" wrapText="1" readingOrder="1"/>
    </xf>
    <xf numFmtId="0" fontId="31" fillId="11" borderId="68"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21" xfId="0" applyFont="1" applyFill="1" applyBorder="1" applyAlignment="1">
      <alignment horizontal="center" vertical="center"/>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0" borderId="11" xfId="0" applyFont="1" applyBorder="1" applyAlignment="1">
      <alignment horizontal="center" vertical="center"/>
    </xf>
    <xf numFmtId="0" fontId="33" fillId="0" borderId="19"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8"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5" xfId="0" applyFont="1" applyFill="1" applyBorder="1" applyAlignment="1">
      <alignment horizontal="center" vertical="center"/>
    </xf>
    <xf numFmtId="0" fontId="35" fillId="8" borderId="76" xfId="0" applyFont="1" applyFill="1" applyBorder="1" applyAlignment="1">
      <alignment horizontal="center" vertical="center"/>
    </xf>
    <xf numFmtId="0" fontId="35" fillId="8" borderId="76" xfId="0" applyFont="1" applyFill="1" applyBorder="1" applyAlignment="1">
      <alignment horizontal="center" vertical="top"/>
    </xf>
    <xf numFmtId="0" fontId="56" fillId="8" borderId="14" xfId="0" applyFont="1" applyFill="1" applyBorder="1" applyAlignment="1">
      <alignment horizontal="left" vertical="top" shrinkToFit="1"/>
    </xf>
    <xf numFmtId="0" fontId="56" fillId="8" borderId="99" xfId="0" applyFont="1" applyFill="1" applyBorder="1" applyAlignment="1">
      <alignment horizontal="left" vertical="top" shrinkToFit="1"/>
    </xf>
    <xf numFmtId="182" fontId="33" fillId="0" borderId="40"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9"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50" xfId="0" applyFont="1" applyFill="1" applyBorder="1" applyAlignment="1">
      <alignment horizontal="center" vertical="center" wrapText="1" readingOrder="1"/>
    </xf>
    <xf numFmtId="0" fontId="31" fillId="11" borderId="58"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1" xfId="0" applyNumberFormat="1" applyFont="1" applyFill="1" applyBorder="1" applyAlignment="1">
      <alignment horizontal="center" vertical="center" wrapText="1" readingOrder="1"/>
    </xf>
    <xf numFmtId="180" fontId="31" fillId="12" borderId="59" xfId="0" applyNumberFormat="1" applyFont="1" applyFill="1" applyBorder="1" applyAlignment="1">
      <alignment horizontal="center"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71" xfId="0" applyFont="1" applyFill="1" applyBorder="1" applyAlignment="1">
      <alignment horizontal="left" vertical="center" wrapText="1" readingOrder="1"/>
    </xf>
    <xf numFmtId="0" fontId="31" fillId="12" borderId="72"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1"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6" xfId="0" applyFont="1" applyFill="1" applyBorder="1" applyAlignment="1">
      <alignment horizontal="center" vertical="center" wrapText="1" readingOrder="1"/>
    </xf>
    <xf numFmtId="0" fontId="56" fillId="8" borderId="17" xfId="0" applyFont="1" applyFill="1" applyBorder="1" applyAlignment="1">
      <alignment horizontal="left" vertical="top" shrinkToFit="1"/>
    </xf>
    <xf numFmtId="0" fontId="56" fillId="8" borderId="74" xfId="0" applyFont="1" applyFill="1" applyBorder="1" applyAlignment="1">
      <alignment horizontal="left" vertical="top" shrinkToFit="1"/>
    </xf>
    <xf numFmtId="0" fontId="33" fillId="8" borderId="104"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4" xfId="0" applyFont="1" applyFill="1" applyBorder="1" applyAlignment="1">
      <alignment horizontal="left" vertical="top" wrapText="1"/>
    </xf>
    <xf numFmtId="0" fontId="33" fillId="8" borderId="104"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3" fillId="8" borderId="16" xfId="0" applyFont="1" applyFill="1" applyBorder="1" applyAlignment="1">
      <alignment horizontal="left" vertical="top" wrapText="1"/>
    </xf>
    <xf numFmtId="0" fontId="33" fillId="8" borderId="98"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99"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8" xfId="0" applyFont="1" applyFill="1" applyBorder="1" applyAlignment="1">
      <alignment horizontal="left" vertical="top" wrapText="1"/>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40" fillId="0" borderId="0" xfId="0" applyFont="1" applyAlignment="1">
      <alignment horizontal="left" vertical="center"/>
    </xf>
    <xf numFmtId="0" fontId="17" fillId="0" borderId="34" xfId="0" applyFont="1" applyBorder="1" applyAlignment="1">
      <alignment horizontal="center" vertical="center"/>
    </xf>
    <xf numFmtId="0" fontId="17" fillId="0" borderId="18" xfId="0" applyFont="1" applyBorder="1" applyAlignment="1">
      <alignment horizontal="center" vertical="center"/>
    </xf>
    <xf numFmtId="0" fontId="17" fillId="0" borderId="39" xfId="0" applyFont="1" applyBorder="1" applyAlignment="1">
      <alignment horizontal="center" vertical="center"/>
    </xf>
    <xf numFmtId="0" fontId="17" fillId="0" borderId="9"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46"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5" fillId="0" borderId="10" xfId="0" applyFont="1" applyBorder="1" applyAlignment="1">
      <alignment horizontal="left" vertical="center" shrinkToFit="1"/>
    </xf>
    <xf numFmtId="0" fontId="55" fillId="0" borderId="5"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3" xfId="0" applyFont="1" applyBorder="1" applyAlignment="1">
      <alignment horizontal="left" vertical="center" shrinkToFit="1"/>
    </xf>
    <xf numFmtId="0" fontId="17" fillId="0" borderId="19" xfId="0" applyFont="1" applyBorder="1" applyAlignment="1">
      <alignment horizontal="center" vertical="center"/>
    </xf>
    <xf numFmtId="0" fontId="17" fillId="0" borderId="47" xfId="0" applyFont="1" applyBorder="1" applyAlignment="1">
      <alignment horizontal="center" vertical="center"/>
    </xf>
    <xf numFmtId="0" fontId="55" fillId="0" borderId="9" xfId="0" applyFont="1" applyBorder="1" applyAlignment="1">
      <alignment horizontal="left" vertical="center" shrinkToFit="1"/>
    </xf>
    <xf numFmtId="0" fontId="55" fillId="0" borderId="2" xfId="0" applyFont="1" applyBorder="1" applyAlignment="1">
      <alignment horizontal="left" vertical="center" shrinkToFit="1"/>
    </xf>
    <xf numFmtId="0" fontId="55" fillId="0" borderId="8" xfId="0" applyFont="1" applyBorder="1" applyAlignment="1">
      <alignment vertical="center" shrinkToFit="1"/>
    </xf>
    <xf numFmtId="0" fontId="55" fillId="0" borderId="3" xfId="0" applyFont="1" applyBorder="1" applyAlignment="1">
      <alignment vertical="center" shrinkToFit="1"/>
    </xf>
    <xf numFmtId="0" fontId="6" fillId="0" borderId="3" xfId="0" applyFont="1" applyBorder="1" applyAlignment="1">
      <alignment vertical="center"/>
    </xf>
    <xf numFmtId="0" fontId="1" fillId="0" borderId="4"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center"/>
    </xf>
    <xf numFmtId="0" fontId="1" fillId="0" borderId="0" xfId="0" applyFont="1" applyAlignment="1">
      <alignment vertical="center" wrapText="1"/>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9" fillId="0" borderId="0" xfId="0" applyFont="1" applyBorder="1" applyAlignment="1">
      <alignment horizontal="center" vertical="center" wrapText="1"/>
    </xf>
    <xf numFmtId="0" fontId="6" fillId="0" borderId="14" xfId="0" applyFont="1" applyBorder="1" applyAlignment="1">
      <alignment vertical="center"/>
    </xf>
    <xf numFmtId="0" fontId="6" fillId="0" borderId="32" xfId="0" applyFont="1" applyBorder="1" applyAlignment="1">
      <alignment vertical="center"/>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3"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Alignment="1">
      <alignment vertical="top" wrapText="1"/>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4" fillId="0" borderId="10"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9" fillId="0" borderId="8" xfId="0" applyFont="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7"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8"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4" fillId="0" borderId="0" xfId="0" applyFont="1" applyBorder="1" applyAlignment="1">
      <alignment vertical="center" wrapText="1"/>
    </xf>
    <xf numFmtId="0" fontId="14"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14" fillId="0" borderId="0" xfId="0" applyFont="1" applyBorder="1" applyAlignment="1">
      <alignment vertical="top" wrapText="1"/>
    </xf>
    <xf numFmtId="0" fontId="14" fillId="0" borderId="3" xfId="0" applyFont="1" applyBorder="1" applyAlignment="1">
      <alignment vertical="top" wrapText="1"/>
    </xf>
    <xf numFmtId="0" fontId="55" fillId="0" borderId="10" xfId="0" applyFont="1" applyBorder="1" applyAlignment="1">
      <alignment vertical="center" shrinkToFit="1"/>
    </xf>
    <xf numFmtId="0" fontId="55" fillId="0" borderId="5" xfId="0" applyFont="1" applyBorder="1" applyAlignment="1">
      <alignment vertical="center" shrinkToFit="1"/>
    </xf>
    <xf numFmtId="0" fontId="3" fillId="0" borderId="21" xfId="0" applyFont="1" applyBorder="1" applyAlignment="1">
      <alignment horizontal="center" vertical="center"/>
    </xf>
    <xf numFmtId="0" fontId="3" fillId="0" borderId="47" xfId="0" applyFont="1" applyBorder="1" applyAlignment="1">
      <alignment horizontal="center" vertical="center"/>
    </xf>
    <xf numFmtId="0" fontId="1" fillId="0" borderId="0" xfId="0" applyFont="1" applyBorder="1" applyAlignment="1">
      <alignment horizontal="center" vertical="center" wrapText="1"/>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9" xfId="0" applyFont="1" applyBorder="1" applyAlignment="1">
      <alignment horizontal="center" vertical="center"/>
    </xf>
    <xf numFmtId="0" fontId="44" fillId="0" borderId="48" xfId="0" applyFont="1" applyBorder="1" applyAlignment="1">
      <alignment horizontal="center" vertical="center"/>
    </xf>
    <xf numFmtId="0" fontId="17" fillId="0" borderId="55" xfId="0" applyFont="1" applyBorder="1" applyAlignment="1">
      <alignment horizontal="center" vertical="center"/>
    </xf>
    <xf numFmtId="0" fontId="3" fillId="0" borderId="25" xfId="0" applyFont="1" applyBorder="1" applyAlignment="1">
      <alignment horizontal="center" vertical="center"/>
    </xf>
    <xf numFmtId="0" fontId="17" fillId="0" borderId="36" xfId="0" applyFont="1" applyBorder="1" applyAlignment="1">
      <alignment horizontal="center" vertical="center"/>
    </xf>
    <xf numFmtId="0" fontId="53" fillId="0" borderId="38"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39" xfId="0" applyFont="1" applyBorder="1" applyAlignment="1">
      <alignment horizontal="center" vertical="center" shrinkToFit="1"/>
    </xf>
    <xf numFmtId="0" fontId="53" fillId="0" borderId="18" xfId="0" applyFont="1" applyBorder="1" applyAlignment="1">
      <alignment horizontal="center" vertical="center" shrinkToFit="1"/>
    </xf>
    <xf numFmtId="0" fontId="53" fillId="0" borderId="38" xfId="0" applyFont="1" applyBorder="1" applyAlignment="1">
      <alignment horizontal="center" vertical="center" wrapText="1"/>
    </xf>
    <xf numFmtId="0" fontId="53" fillId="0" borderId="15"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48" xfId="0" applyFont="1" applyBorder="1" applyAlignment="1">
      <alignment horizontal="center" vertical="center" wrapTex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44" fillId="0" borderId="34" xfId="0" applyFont="1" applyBorder="1" applyAlignment="1">
      <alignment horizontal="center" vertical="center"/>
    </xf>
    <xf numFmtId="0" fontId="44" fillId="0" borderId="18" xfId="0" applyFont="1" applyBorder="1" applyAlignment="1">
      <alignment horizontal="center" vertical="center"/>
    </xf>
    <xf numFmtId="0" fontId="53" fillId="0" borderId="39" xfId="0" applyFont="1" applyBorder="1" applyAlignment="1">
      <alignment horizontal="center" vertical="center" wrapText="1"/>
    </xf>
    <xf numFmtId="0" fontId="53" fillId="0" borderId="18" xfId="0" applyFont="1" applyBorder="1" applyAlignment="1">
      <alignment horizontal="center" vertical="center" wrapText="1"/>
    </xf>
    <xf numFmtId="0" fontId="14" fillId="0" borderId="6" xfId="0" applyFont="1" applyBorder="1" applyAlignment="1">
      <alignment vertical="top" wrapText="1"/>
    </xf>
    <xf numFmtId="0" fontId="14" fillId="0" borderId="2" xfId="0" applyFont="1" applyBorder="1" applyAlignment="1">
      <alignment vertical="top" wrapText="1"/>
    </xf>
    <xf numFmtId="0" fontId="3" fillId="0" borderId="0" xfId="0" applyFont="1" applyAlignment="1">
      <alignment vertical="center"/>
    </xf>
    <xf numFmtId="0" fontId="14"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27" xfId="0" applyFont="1" applyBorder="1" applyAlignment="1">
      <alignment vertical="center" wrapText="1"/>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7" fillId="0" borderId="14" xfId="0" applyFont="1" applyBorder="1" applyAlignment="1">
      <alignment vertical="center"/>
    </xf>
    <xf numFmtId="0" fontId="7" fillId="0" borderId="32" xfId="0" applyFont="1" applyBorder="1" applyAlignment="1">
      <alignment vertical="center"/>
    </xf>
    <xf numFmtId="0" fontId="17"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2"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2" xfId="0" applyFont="1" applyBorder="1" applyAlignment="1">
      <alignment vertical="top" wrapText="1"/>
    </xf>
    <xf numFmtId="0" fontId="6" fillId="0" borderId="44" xfId="0" applyFont="1" applyBorder="1" applyAlignment="1">
      <alignment vertical="top" wrapText="1"/>
    </xf>
    <xf numFmtId="0" fontId="6" fillId="0" borderId="17" xfId="0" applyFont="1" applyBorder="1" applyAlignment="1">
      <alignment vertical="top" wrapText="1"/>
    </xf>
    <xf numFmtId="0" fontId="6" fillId="0" borderId="33" xfId="0" applyFont="1" applyBorder="1" applyAlignment="1">
      <alignment vertical="top" wrapText="1"/>
    </xf>
    <xf numFmtId="0" fontId="53" fillId="0" borderId="38" xfId="0" applyFont="1" applyBorder="1" applyAlignment="1">
      <alignment horizontal="center" vertical="center"/>
    </xf>
    <xf numFmtId="0" fontId="53" fillId="0" borderId="15" xfId="0" applyFont="1" applyBorder="1" applyAlignment="1">
      <alignment horizontal="center" vertical="center"/>
    </xf>
    <xf numFmtId="0" fontId="53" fillId="0" borderId="49" xfId="0" applyFont="1" applyBorder="1" applyAlignment="1">
      <alignment horizontal="center" vertical="center"/>
    </xf>
    <xf numFmtId="0" fontId="53" fillId="0" borderId="48" xfId="0" applyFont="1" applyBorder="1" applyAlignment="1">
      <alignment horizontal="center" vertical="center"/>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2"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4" xfId="0" applyFont="1" applyBorder="1" applyAlignment="1">
      <alignment vertical="top" wrapText="1"/>
    </xf>
    <xf numFmtId="0" fontId="9" fillId="0" borderId="17" xfId="0" applyFont="1" applyBorder="1" applyAlignment="1">
      <alignment vertical="top" wrapText="1"/>
    </xf>
    <xf numFmtId="0" fontId="9" fillId="0" borderId="33" xfId="0" applyFont="1" applyBorder="1" applyAlignment="1">
      <alignment vertical="top" wrapText="1"/>
    </xf>
    <xf numFmtId="0" fontId="6" fillId="0" borderId="12" xfId="0" applyFont="1" applyBorder="1" applyAlignment="1">
      <alignment vertical="top" wrapText="1"/>
    </xf>
    <xf numFmtId="0" fontId="53" fillId="0" borderId="32" xfId="0" applyFont="1" applyBorder="1" applyAlignment="1">
      <alignment horizontal="center" vertical="center"/>
    </xf>
    <xf numFmtId="0" fontId="53" fillId="0" borderId="2" xfId="0" applyFont="1" applyBorder="1" applyAlignment="1">
      <alignment horizontal="center" vertical="center"/>
    </xf>
    <xf numFmtId="0" fontId="6" fillId="0" borderId="45"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horizontal="center" vertical="center"/>
    </xf>
    <xf numFmtId="0" fontId="55" fillId="0" borderId="121" xfId="0" applyFont="1" applyBorder="1" applyAlignment="1">
      <alignment horizontal="left" vertical="center" shrinkToFit="1"/>
    </xf>
    <xf numFmtId="0" fontId="55" fillId="0" borderId="122" xfId="0" applyFont="1" applyBorder="1" applyAlignment="1">
      <alignment horizontal="left" vertical="center" shrinkToFit="1"/>
    </xf>
    <xf numFmtId="0" fontId="55" fillId="0" borderId="8" xfId="0" applyFont="1" applyBorder="1" applyAlignment="1">
      <alignment horizontal="left" vertical="top" shrinkToFit="1"/>
    </xf>
    <xf numFmtId="0" fontId="55" fillId="0" borderId="3" xfId="0" applyFont="1" applyBorder="1" applyAlignment="1">
      <alignment horizontal="left" vertical="top" shrinkToFit="1"/>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55" fillId="0" borderId="123" xfId="0" applyFont="1" applyBorder="1" applyAlignment="1">
      <alignment horizontal="left" vertical="top" shrinkToFit="1"/>
    </xf>
    <xf numFmtId="0" fontId="55" fillId="0" borderId="124" xfId="0" applyFont="1" applyBorder="1" applyAlignment="1">
      <alignment horizontal="left" vertical="top" shrinkToFit="1"/>
    </xf>
    <xf numFmtId="0" fontId="55" fillId="0" borderId="9" xfId="0" applyFont="1" applyBorder="1" applyAlignment="1">
      <alignment horizontal="left" vertical="top" shrinkToFit="1"/>
    </xf>
    <xf numFmtId="0" fontId="55" fillId="0" borderId="2" xfId="0" applyFont="1" applyBorder="1" applyAlignment="1">
      <alignment horizontal="left" vertical="top"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22" fillId="0" borderId="121" xfId="0" applyFont="1" applyBorder="1" applyAlignment="1">
      <alignment horizontal="left" vertical="center" shrinkToFit="1"/>
    </xf>
    <xf numFmtId="0" fontId="22" fillId="0" borderId="125" xfId="0" applyFont="1" applyBorder="1" applyAlignment="1">
      <alignment horizontal="left" vertical="center" shrinkToFit="1"/>
    </xf>
    <xf numFmtId="0" fontId="22" fillId="0" borderId="122" xfId="0" applyFont="1" applyBorder="1" applyAlignment="1">
      <alignment horizontal="left" vertical="center" shrinkToFit="1"/>
    </xf>
    <xf numFmtId="0" fontId="55" fillId="0" borderId="123" xfId="0" applyFont="1" applyBorder="1" applyAlignment="1">
      <alignment horizontal="left" vertical="center" shrinkToFit="1"/>
    </xf>
    <xf numFmtId="0" fontId="55" fillId="0" borderId="124" xfId="0" applyFont="1" applyBorder="1" applyAlignment="1">
      <alignment horizontal="left" vertical="center" shrinkToFit="1"/>
    </xf>
    <xf numFmtId="0" fontId="1" fillId="0" borderId="0" xfId="0" applyFont="1" applyFill="1" applyAlignment="1">
      <alignment vertical="center"/>
    </xf>
    <xf numFmtId="0" fontId="58" fillId="0" borderId="0" xfId="0" applyFont="1" applyFill="1" applyAlignment="1">
      <alignment vertical="top" wrapText="1"/>
    </xf>
    <xf numFmtId="0" fontId="0" fillId="0" borderId="4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14" fillId="0" borderId="0" xfId="0" applyFont="1" applyBorder="1" applyAlignment="1">
      <alignment horizontal="center" vertical="center"/>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55" fillId="0" borderId="121" xfId="0" applyFont="1" applyBorder="1" applyAlignment="1">
      <alignment horizontal="left" vertical="top" shrinkToFit="1"/>
    </xf>
    <xf numFmtId="0" fontId="55" fillId="0" borderId="122" xfId="0" applyFont="1" applyBorder="1" applyAlignment="1">
      <alignment horizontal="left" vertical="top" shrinkToFit="1"/>
    </xf>
  </cellXfs>
  <cellStyles count="3">
    <cellStyle name="ハイパーリンク" xfId="1" builtinId="8"/>
    <cellStyle name="メモ" xfId="2" builtinId="10"/>
    <cellStyle name="標準" xfId="0" builtinId="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CC"/>
      <color rgb="FFCC00FF"/>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67143552"/>
        <c:axId val="67145088"/>
      </c:barChart>
      <c:catAx>
        <c:axId val="67143552"/>
        <c:scaling>
          <c:orientation val="minMax"/>
        </c:scaling>
        <c:delete val="1"/>
        <c:axPos val="b"/>
        <c:numFmt formatCode="General" sourceLinked="1"/>
        <c:majorTickMark val="none"/>
        <c:minorTickMark val="none"/>
        <c:tickLblPos val="none"/>
        <c:crossAx val="67145088"/>
        <c:crosses val="autoZero"/>
        <c:auto val="1"/>
        <c:lblAlgn val="ctr"/>
        <c:lblOffset val="100"/>
        <c:noMultiLvlLbl val="0"/>
      </c:catAx>
      <c:valAx>
        <c:axId val="67145088"/>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none"/>
        <c:crossAx val="6714355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checked="Checked"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fmlaLink="$S$173" lockText="1" noThreeD="1"/>
</file>

<file path=xl/ctrlProps/ctrlProp134.xml><?xml version="1.0" encoding="utf-8"?>
<formControlPr xmlns="http://schemas.microsoft.com/office/spreadsheetml/2009/9/main" objectType="CheckBox" fmlaLink="$S$176" lockText="1" noThreeD="1"/>
</file>

<file path=xl/ctrlProps/ctrlProp135.xml><?xml version="1.0" encoding="utf-8"?>
<formControlPr xmlns="http://schemas.microsoft.com/office/spreadsheetml/2009/9/main" objectType="CheckBox" fmlaLink="$T$173" lockText="1" noThreeD="1"/>
</file>

<file path=xl/ctrlProps/ctrlProp136.xml><?xml version="1.0" encoding="utf-8"?>
<formControlPr xmlns="http://schemas.microsoft.com/office/spreadsheetml/2009/9/main" objectType="CheckBox" checked="Checked" fmlaLink="$T$174" lockText="1" noThreeD="1"/>
</file>

<file path=xl/ctrlProps/ctrlProp137.xml><?xml version="1.0" encoding="utf-8"?>
<formControlPr xmlns="http://schemas.microsoft.com/office/spreadsheetml/2009/9/main" objectType="CheckBox" checked="Checked" fmlaLink="$T$175" lockText="1" noThreeD="1"/>
</file>

<file path=xl/ctrlProps/ctrlProp138.xml><?xml version="1.0" encoding="utf-8"?>
<formControlPr xmlns="http://schemas.microsoft.com/office/spreadsheetml/2009/9/main" objectType="CheckBox" checked="Checked" fmlaLink="$T$176" lockText="1" noThreeD="1"/>
</file>

<file path=xl/ctrlProps/ctrlProp139.xml><?xml version="1.0" encoding="utf-8"?>
<formControlPr xmlns="http://schemas.microsoft.com/office/spreadsheetml/2009/9/main" objectType="CheckBox" fmlaLink="$U$173"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fmlaLink="$U$174" lockText="1" noThreeD="1"/>
</file>

<file path=xl/ctrlProps/ctrlProp141.xml><?xml version="1.0" encoding="utf-8"?>
<formControlPr xmlns="http://schemas.microsoft.com/office/spreadsheetml/2009/9/main" objectType="CheckBox" fmlaLink="$U$175" lockText="1" noThreeD="1"/>
</file>

<file path=xl/ctrlProps/ctrlProp142.xml><?xml version="1.0" encoding="utf-8"?>
<formControlPr xmlns="http://schemas.microsoft.com/office/spreadsheetml/2009/9/main" objectType="CheckBox" fmlaLink="$U$176" lockText="1" noThreeD="1"/>
</file>

<file path=xl/ctrlProps/ctrlProp143.xml><?xml version="1.0" encoding="utf-8"?>
<formControlPr xmlns="http://schemas.microsoft.com/office/spreadsheetml/2009/9/main" objectType="CheckBox" fmlaLink="$S$177" lockText="1" noThreeD="1"/>
</file>

<file path=xl/ctrlProps/ctrlProp144.xml><?xml version="1.0" encoding="utf-8"?>
<formControlPr xmlns="http://schemas.microsoft.com/office/spreadsheetml/2009/9/main" objectType="CheckBox" checked="Checked" fmlaLink="$T$177" lockText="1" noThreeD="1"/>
</file>

<file path=xl/ctrlProps/ctrlProp145.xml><?xml version="1.0" encoding="utf-8"?>
<formControlPr xmlns="http://schemas.microsoft.com/office/spreadsheetml/2009/9/main" objectType="CheckBox" fmlaLink="$U$177" lockText="1" noThreeD="1"/>
</file>

<file path=xl/ctrlProps/ctrlProp146.xml><?xml version="1.0" encoding="utf-8"?>
<formControlPr xmlns="http://schemas.microsoft.com/office/spreadsheetml/2009/9/main" objectType="CheckBox" fmlaLink="$S$190" lockText="1" noThreeD="1"/>
</file>

<file path=xl/ctrlProps/ctrlProp147.xml><?xml version="1.0" encoding="utf-8"?>
<formControlPr xmlns="http://schemas.microsoft.com/office/spreadsheetml/2009/9/main" objectType="CheckBox" fmlaLink="$S$191" lockText="1" noThreeD="1"/>
</file>

<file path=xl/ctrlProps/ctrlProp148.xml><?xml version="1.0" encoding="utf-8"?>
<formControlPr xmlns="http://schemas.microsoft.com/office/spreadsheetml/2009/9/main" objectType="CheckBox" fmlaLink="$S$192" lockText="1" noThreeD="1"/>
</file>

<file path=xl/ctrlProps/ctrlProp149.xml><?xml version="1.0" encoding="utf-8"?>
<formControlPr xmlns="http://schemas.microsoft.com/office/spreadsheetml/2009/9/main" objectType="CheckBox" fmlaLink="$S$193"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4" lockText="1" noThreeD="1"/>
</file>

<file path=xl/ctrlProps/ctrlProp151.xml><?xml version="1.0" encoding="utf-8"?>
<formControlPr xmlns="http://schemas.microsoft.com/office/spreadsheetml/2009/9/main" objectType="CheckBox" checked="Checked" fmlaLink="$T$190" lockText="1" noThreeD="1"/>
</file>

<file path=xl/ctrlProps/ctrlProp152.xml><?xml version="1.0" encoding="utf-8"?>
<formControlPr xmlns="http://schemas.microsoft.com/office/spreadsheetml/2009/9/main" objectType="CheckBox" checked="Checked" fmlaLink="$T$191" lockText="1" noThreeD="1"/>
</file>

<file path=xl/ctrlProps/ctrlProp153.xml><?xml version="1.0" encoding="utf-8"?>
<formControlPr xmlns="http://schemas.microsoft.com/office/spreadsheetml/2009/9/main" objectType="CheckBox" checked="Checked" fmlaLink="$T$192" lockText="1" noThreeD="1"/>
</file>

<file path=xl/ctrlProps/ctrlProp154.xml><?xml version="1.0" encoding="utf-8"?>
<formControlPr xmlns="http://schemas.microsoft.com/office/spreadsheetml/2009/9/main" objectType="CheckBox" checked="Checked" fmlaLink="$T$193" lockText="1" noThreeD="1"/>
</file>

<file path=xl/ctrlProps/ctrlProp155.xml><?xml version="1.0" encoding="utf-8"?>
<formControlPr xmlns="http://schemas.microsoft.com/office/spreadsheetml/2009/9/main" objectType="CheckBox" checked="Checked" fmlaLink="$T$194" lockText="1" noThreeD="1"/>
</file>

<file path=xl/ctrlProps/ctrlProp156.xml><?xml version="1.0" encoding="utf-8"?>
<formControlPr xmlns="http://schemas.microsoft.com/office/spreadsheetml/2009/9/main" objectType="CheckBox" fmlaLink="$U$189" lockText="1" noThreeD="1"/>
</file>

<file path=xl/ctrlProps/ctrlProp157.xml><?xml version="1.0" encoding="utf-8"?>
<formControlPr xmlns="http://schemas.microsoft.com/office/spreadsheetml/2009/9/main" objectType="CheckBox" fmlaLink="$U$190" lockText="1" noThreeD="1"/>
</file>

<file path=xl/ctrlProps/ctrlProp158.xml><?xml version="1.0" encoding="utf-8"?>
<formControlPr xmlns="http://schemas.microsoft.com/office/spreadsheetml/2009/9/main" objectType="CheckBox" fmlaLink="$U$191" lockText="1" noThreeD="1"/>
</file>

<file path=xl/ctrlProps/ctrlProp159.xml><?xml version="1.0" encoding="utf-8"?>
<formControlPr xmlns="http://schemas.microsoft.com/office/spreadsheetml/2009/9/main" objectType="CheckBox" fmlaLink="$U$192"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3" lockText="1" noThreeD="1"/>
</file>

<file path=xl/ctrlProps/ctrlProp161.xml><?xml version="1.0" encoding="utf-8"?>
<formControlPr xmlns="http://schemas.microsoft.com/office/spreadsheetml/2009/9/main" objectType="CheckBox" fmlaLink="$U$194" lockText="1" noThreeD="1"/>
</file>

<file path=xl/ctrlProps/ctrlProp162.xml><?xml version="1.0" encoding="utf-8"?>
<formControlPr xmlns="http://schemas.microsoft.com/office/spreadsheetml/2009/9/main" objectType="CheckBox" fmlaLink="$S$213" lockText="1" noThreeD="1"/>
</file>

<file path=xl/ctrlProps/ctrlProp163.xml><?xml version="1.0" encoding="utf-8"?>
<formControlPr xmlns="http://schemas.microsoft.com/office/spreadsheetml/2009/9/main" objectType="CheckBox" checked="Checked" fmlaLink="$T$213" lockText="1" noThreeD="1"/>
</file>

<file path=xl/ctrlProps/ctrlProp164.xml><?xml version="1.0" encoding="utf-8"?>
<formControlPr xmlns="http://schemas.microsoft.com/office/spreadsheetml/2009/9/main" objectType="CheckBox" fmlaLink="$U$213" lockText="1" noThreeD="1"/>
</file>

<file path=xl/ctrlProps/ctrlProp165.xml><?xml version="1.0" encoding="utf-8"?>
<formControlPr xmlns="http://schemas.microsoft.com/office/spreadsheetml/2009/9/main" objectType="CheckBox" checked="Checked" fmlaLink="$S$214" lockText="1" noThreeD="1"/>
</file>

<file path=xl/ctrlProps/ctrlProp166.xml><?xml version="1.0" encoding="utf-8"?>
<formControlPr xmlns="http://schemas.microsoft.com/office/spreadsheetml/2009/9/main" objectType="CheckBox" checked="Checked" fmlaLink="$T$214" lockText="1" noThreeD="1"/>
</file>

<file path=xl/ctrlProps/ctrlProp167.xml><?xml version="1.0" encoding="utf-8"?>
<formControlPr xmlns="http://schemas.microsoft.com/office/spreadsheetml/2009/9/main" objectType="CheckBox" fmlaLink="$U$214" lockText="1" noThreeD="1"/>
</file>

<file path=xl/ctrlProps/ctrlProp168.xml><?xml version="1.0" encoding="utf-8"?>
<formControlPr xmlns="http://schemas.microsoft.com/office/spreadsheetml/2009/9/main" objectType="CheckBox" checked="Checked" fmlaLink="$S$215" lockText="1" noThreeD="1"/>
</file>

<file path=xl/ctrlProps/ctrlProp169.xml><?xml version="1.0" encoding="utf-8"?>
<formControlPr xmlns="http://schemas.microsoft.com/office/spreadsheetml/2009/9/main" objectType="CheckBox" checked="Checked" fmlaLink="$T$215"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fmlaLink="$U$215" lockText="1" noThreeD="1"/>
</file>

<file path=xl/ctrlProps/ctrlProp171.xml><?xml version="1.0" encoding="utf-8"?>
<formControlPr xmlns="http://schemas.microsoft.com/office/spreadsheetml/2009/9/main" objectType="CheckBox" fmlaLink="$S$216" lockText="1" noThreeD="1"/>
</file>

<file path=xl/ctrlProps/ctrlProp172.xml><?xml version="1.0" encoding="utf-8"?>
<formControlPr xmlns="http://schemas.microsoft.com/office/spreadsheetml/2009/9/main" objectType="CheckBox" fmlaLink="$T$216" lockText="1" noThreeD="1"/>
</file>

<file path=xl/ctrlProps/ctrlProp173.xml><?xml version="1.0" encoding="utf-8"?>
<formControlPr xmlns="http://schemas.microsoft.com/office/spreadsheetml/2009/9/main" objectType="CheckBox" fmlaLink="$U$216" lockText="1" noThreeD="1"/>
</file>

<file path=xl/ctrlProps/ctrlProp174.xml><?xml version="1.0" encoding="utf-8"?>
<formControlPr xmlns="http://schemas.microsoft.com/office/spreadsheetml/2009/9/main" objectType="CheckBox" fmlaLink="$S$217" lockText="1" noThreeD="1"/>
</file>

<file path=xl/ctrlProps/ctrlProp175.xml><?xml version="1.0" encoding="utf-8"?>
<formControlPr xmlns="http://schemas.microsoft.com/office/spreadsheetml/2009/9/main" objectType="CheckBox" fmlaLink="$T$217" lockText="1" noThreeD="1"/>
</file>

<file path=xl/ctrlProps/ctrlProp176.xml><?xml version="1.0" encoding="utf-8"?>
<formControlPr xmlns="http://schemas.microsoft.com/office/spreadsheetml/2009/9/main" objectType="CheckBox" fmlaLink="$U$217" lockText="1" noThreeD="1"/>
</file>

<file path=xl/ctrlProps/ctrlProp177.xml><?xml version="1.0" encoding="utf-8"?>
<formControlPr xmlns="http://schemas.microsoft.com/office/spreadsheetml/2009/9/main" objectType="CheckBox" fmlaLink="$S$204" lockText="1" noThreeD="1"/>
</file>

<file path=xl/ctrlProps/ctrlProp178.xml><?xml version="1.0" encoding="utf-8"?>
<formControlPr xmlns="http://schemas.microsoft.com/office/spreadsheetml/2009/9/main" objectType="CheckBox" fmlaLink="$T$204" lockText="1" noThreeD="1"/>
</file>

<file path=xl/ctrlProps/ctrlProp179.xml><?xml version="1.0" encoding="utf-8"?>
<formControlPr xmlns="http://schemas.microsoft.com/office/spreadsheetml/2009/9/main" objectType="CheckBox" fmlaLink="$U$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S$205" lockText="1" noThreeD="1"/>
</file>

<file path=xl/ctrlProps/ctrlProp181.xml><?xml version="1.0" encoding="utf-8"?>
<formControlPr xmlns="http://schemas.microsoft.com/office/spreadsheetml/2009/9/main" objectType="CheckBox" fmlaLink="$T$205" lockText="1" noThreeD="1"/>
</file>

<file path=xl/ctrlProps/ctrlProp182.xml><?xml version="1.0" encoding="utf-8"?>
<formControlPr xmlns="http://schemas.microsoft.com/office/spreadsheetml/2009/9/main" objectType="CheckBox" fmlaLink="$U$205" lockText="1" noThreeD="1"/>
</file>

<file path=xl/ctrlProps/ctrlProp183.xml><?xml version="1.0" encoding="utf-8"?>
<formControlPr xmlns="http://schemas.microsoft.com/office/spreadsheetml/2009/9/main" objectType="CheckBox" fmlaLink="$S$206" lockText="1" noThreeD="1"/>
</file>

<file path=xl/ctrlProps/ctrlProp184.xml><?xml version="1.0" encoding="utf-8"?>
<formControlPr xmlns="http://schemas.microsoft.com/office/spreadsheetml/2009/9/main" objectType="CheckBox" fmlaLink="$T$206" lockText="1" noThreeD="1"/>
</file>

<file path=xl/ctrlProps/ctrlProp185.xml><?xml version="1.0" encoding="utf-8"?>
<formControlPr xmlns="http://schemas.microsoft.com/office/spreadsheetml/2009/9/main" objectType="CheckBox" fmlaLink="$U$206" lockText="1" noThreeD="1"/>
</file>

<file path=xl/ctrlProps/ctrlProp186.xml><?xml version="1.0" encoding="utf-8"?>
<formControlPr xmlns="http://schemas.microsoft.com/office/spreadsheetml/2009/9/main" objectType="CheckBox" fmlaLink="$S$207" lockText="1" noThreeD="1"/>
</file>

<file path=xl/ctrlProps/ctrlProp187.xml><?xml version="1.0" encoding="utf-8"?>
<formControlPr xmlns="http://schemas.microsoft.com/office/spreadsheetml/2009/9/main" objectType="CheckBox" checked="Checked" fmlaLink="$T$207" lockText="1" noThreeD="1"/>
</file>

<file path=xl/ctrlProps/ctrlProp188.xml><?xml version="1.0" encoding="utf-8"?>
<formControlPr xmlns="http://schemas.microsoft.com/office/spreadsheetml/2009/9/main" objectType="CheckBox" fmlaLink="$U$207" lockText="1" noThreeD="1"/>
</file>

<file path=xl/ctrlProps/ctrlProp189.xml><?xml version="1.0" encoding="utf-8"?>
<formControlPr xmlns="http://schemas.microsoft.com/office/spreadsheetml/2009/9/main" objectType="CheckBox" fmlaLink="$S$208" lockText="1" noThreeD="1"/>
</file>

<file path=xl/ctrlProps/ctrlProp19.xml><?xml version="1.0" encoding="utf-8"?>
<formControlPr xmlns="http://schemas.microsoft.com/office/spreadsheetml/2009/9/main" objectType="CheckBox" fmlaLink="$U$172" lockText="1" noThreeD="1"/>
</file>

<file path=xl/ctrlProps/ctrlProp190.xml><?xml version="1.0" encoding="utf-8"?>
<formControlPr xmlns="http://schemas.microsoft.com/office/spreadsheetml/2009/9/main" objectType="CheckBox" fmlaLink="$T$208" lockText="1" noThreeD="1"/>
</file>

<file path=xl/ctrlProps/ctrlProp191.xml><?xml version="1.0" encoding="utf-8"?>
<formControlPr xmlns="http://schemas.microsoft.com/office/spreadsheetml/2009/9/main" objectType="CheckBox" fmlaLink="$U$208" lockText="1" noThreeD="1"/>
</file>

<file path=xl/ctrlProps/ctrlProp192.xml><?xml version="1.0" encoding="utf-8"?>
<formControlPr xmlns="http://schemas.microsoft.com/office/spreadsheetml/2009/9/main" objectType="CheckBox" fmlaLink="$U$209" lockText="1" noThreeD="1"/>
</file>

<file path=xl/ctrlProps/ctrlProp193.xml><?xml version="1.0" encoding="utf-8"?>
<formControlPr xmlns="http://schemas.microsoft.com/office/spreadsheetml/2009/9/main" objectType="CheckBox" fmlaLink="$T$226" lockText="1" noThreeD="1"/>
</file>

<file path=xl/ctrlProps/ctrlProp194.xml><?xml version="1.0" encoding="utf-8"?>
<formControlPr xmlns="http://schemas.microsoft.com/office/spreadsheetml/2009/9/main" objectType="CheckBox" fmlaLink="$U$226" lockText="1" noThreeD="1"/>
</file>

<file path=xl/ctrlProps/ctrlProp195.xml><?xml version="1.0" encoding="utf-8"?>
<formControlPr xmlns="http://schemas.microsoft.com/office/spreadsheetml/2009/9/main" objectType="CheckBox" fmlaLink="$S$226" lockText="1" noThreeD="1"/>
</file>

<file path=xl/ctrlProps/ctrlProp196.xml><?xml version="1.0" encoding="utf-8"?>
<formControlPr xmlns="http://schemas.microsoft.com/office/spreadsheetml/2009/9/main" objectType="CheckBox" fmlaLink="$T$203" lockText="1" noThreeD="1"/>
</file>

<file path=xl/ctrlProps/ctrlProp197.xml><?xml version="1.0" encoding="utf-8"?>
<formControlPr xmlns="http://schemas.microsoft.com/office/spreadsheetml/2009/9/main" objectType="CheckBox" fmlaLink="$S$175" lockText="1" noThreeD="1"/>
</file>

<file path=xl/ctrlProps/ctrlProp198.xml><?xml version="1.0" encoding="utf-8"?>
<formControlPr xmlns="http://schemas.microsoft.com/office/spreadsheetml/2009/9/main" objectType="CheckBox" fmlaLink="$S$175" lockText="1" noThreeD="1"/>
</file>

<file path=xl/ctrlProps/ctrlProp199.xml><?xml version="1.0" encoding="utf-8"?>
<formControlPr xmlns="http://schemas.microsoft.com/office/spreadsheetml/2009/9/main" objectType="CheckBox" fmlaLink="$S$175"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00.xml><?xml version="1.0" encoding="utf-8"?>
<formControlPr xmlns="http://schemas.microsoft.com/office/spreadsheetml/2009/9/main" objectType="CheckBox" checked="Checked" fmlaLink="$S$174" lockText="1" noThreeD="1"/>
</file>

<file path=xl/ctrlProps/ctrlProp201.xml><?xml version="1.0" encoding="utf-8"?>
<formControlPr xmlns="http://schemas.microsoft.com/office/spreadsheetml/2009/9/main" objectType="CheckBox" fmlaLink="$S$175" lockText="1" noThreeD="1"/>
</file>

<file path=xl/ctrlProps/ctrlProp202.xml><?xml version="1.0" encoding="utf-8"?>
<formControlPr xmlns="http://schemas.microsoft.com/office/spreadsheetml/2009/9/main" objectType="CheckBox" fmlaLink="$S$175" lockText="1" noThreeD="1"/>
</file>

<file path=xl/ctrlProps/ctrlProp203.xml><?xml version="1.0" encoding="utf-8"?>
<formControlPr xmlns="http://schemas.microsoft.com/office/spreadsheetml/2009/9/main" objectType="CheckBox" checked="Checked" fmlaLink="$S$174" lockText="1" noThreeD="1"/>
</file>

<file path=xl/ctrlProps/ctrlProp204.xml><?xml version="1.0" encoding="utf-8"?>
<formControlPr xmlns="http://schemas.microsoft.com/office/spreadsheetml/2009/9/main" objectType="CheckBox" fmlaLink="$S$176" lockText="1" noThreeD="1"/>
</file>

<file path=xl/ctrlProps/ctrlProp205.xml><?xml version="1.0" encoding="utf-8"?>
<formControlPr xmlns="http://schemas.microsoft.com/office/spreadsheetml/2009/9/main" objectType="CheckBox" fmlaLink="$S$175" lockText="1" noThreeD="1"/>
</file>

<file path=xl/ctrlProps/ctrlProp206.xml><?xml version="1.0" encoding="utf-8"?>
<formControlPr xmlns="http://schemas.microsoft.com/office/spreadsheetml/2009/9/main" objectType="CheckBox" fmlaLink="$S$175" lockText="1" noThreeD="1"/>
</file>

<file path=xl/ctrlProps/ctrlProp207.xml><?xml version="1.0" encoding="utf-8"?>
<formControlPr xmlns="http://schemas.microsoft.com/office/spreadsheetml/2009/9/main" objectType="CheckBox" fmlaLink="$S$175" lockText="1" noThreeD="1"/>
</file>

<file path=xl/ctrlProps/ctrlProp208.xml><?xml version="1.0" encoding="utf-8"?>
<formControlPr xmlns="http://schemas.microsoft.com/office/spreadsheetml/2009/9/main" objectType="CheckBox" checked="Checked" fmlaLink="$S$174" lockText="1" noThreeD="1"/>
</file>

<file path=xl/ctrlProps/ctrlProp209.xml><?xml version="1.0" encoding="utf-8"?>
<formControlPr xmlns="http://schemas.microsoft.com/office/spreadsheetml/2009/9/main" objectType="CheckBox" fmlaLink="$S$175" lockText="1" noThreeD="1"/>
</file>

<file path=xl/ctrlProps/ctrlProp21.xml><?xml version="1.0" encoding="utf-8"?>
<formControlPr xmlns="http://schemas.microsoft.com/office/spreadsheetml/2009/9/main" objectType="CheckBox" fmlaLink="$U$179" lockText="1" noThreeD="1"/>
</file>

<file path=xl/ctrlProps/ctrlProp210.xml><?xml version="1.0" encoding="utf-8"?>
<formControlPr xmlns="http://schemas.microsoft.com/office/spreadsheetml/2009/9/main" objectType="CheckBox" fmlaLink="$S$175" lockText="1" noThreeD="1"/>
</file>

<file path=xl/ctrlProps/ctrlProp211.xml><?xml version="1.0" encoding="utf-8"?>
<formControlPr xmlns="http://schemas.microsoft.com/office/spreadsheetml/2009/9/main" objectType="CheckBox" checked="Checked" fmlaLink="$S$174"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checked="Checked" fmlaLink="$T$187" lockText="1" noThreeD="1"/>
</file>

<file path=xl/ctrlProps/ctrlProp47.xml><?xml version="1.0" encoding="utf-8"?>
<formControlPr xmlns="http://schemas.microsoft.com/office/spreadsheetml/2009/9/main" objectType="CheckBox"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checked="Checked"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fmlaLink="$S$202" lockText="1" noThreeD="1"/>
</file>

<file path=xl/ctrlProps/ctrlProp64.xml><?xml version="1.0" encoding="utf-8"?>
<formControlPr xmlns="http://schemas.microsoft.com/office/spreadsheetml/2009/9/main" objectType="CheckBox"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449036</xdr:colOff>
      <xdr:row>78</xdr:row>
      <xdr:rowOff>118235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9581755" y="12373978"/>
          <a:ext cx="1809125" cy="174600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323</xdr:row>
      <xdr:rowOff>38100</xdr:rowOff>
    </xdr:from>
    <xdr:to>
      <xdr:col>10</xdr:col>
      <xdr:colOff>571500</xdr:colOff>
      <xdr:row>327</xdr:row>
      <xdr:rowOff>76200</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934450" y="563308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a:extLst>
            <a:ext uri="{FF2B5EF4-FFF2-40B4-BE49-F238E27FC236}">
              <a16:creationId xmlns:a16="http://schemas.microsoft.com/office/drawing/2014/main" id="{00000000-0008-0000-0000-00000E000000}"/>
            </a:ext>
          </a:extLst>
        </xdr:cNvPr>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a:extLst>
            <a:ext uri="{FF2B5EF4-FFF2-40B4-BE49-F238E27FC236}">
              <a16:creationId xmlns:a16="http://schemas.microsoft.com/office/drawing/2014/main" id="{00000000-0008-0000-0000-000011000000}"/>
            </a:ext>
          </a:extLst>
        </xdr:cNvPr>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a:extLst>
            <a:ext uri="{FF2B5EF4-FFF2-40B4-BE49-F238E27FC236}">
              <a16:creationId xmlns:a16="http://schemas.microsoft.com/office/drawing/2014/main" id="{00000000-0008-0000-0000-000012000000}"/>
            </a:ext>
          </a:extLst>
        </xdr:cNvPr>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a:extLst>
            <a:ext uri="{FF2B5EF4-FFF2-40B4-BE49-F238E27FC236}">
              <a16:creationId xmlns:a16="http://schemas.microsoft.com/office/drawing/2014/main" id="{00000000-0008-0000-0000-000014000000}"/>
            </a:ext>
          </a:extLst>
        </xdr:cNvPr>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57146" y="27482987"/>
          <a:ext cx="245207" cy="13569763"/>
          <a:chOff x="57147" y="28107438"/>
          <a:chExt cx="245208" cy="8555525"/>
        </a:xfrm>
      </xdr:grpSpPr>
      <xdr:sp macro="" textlink="">
        <xdr:nvSpPr>
          <xdr:cNvPr id="22" name="フローチャート: 代替処理 21">
            <a:extLst>
              <a:ext uri="{FF2B5EF4-FFF2-40B4-BE49-F238E27FC236}">
                <a16:creationId xmlns:a16="http://schemas.microsoft.com/office/drawing/2014/main" id="{00000000-0008-0000-0000-000016000000}"/>
              </a:ext>
            </a:extLst>
          </xdr:cNvPr>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a:extLst>
              <a:ext uri="{FF2B5EF4-FFF2-40B4-BE49-F238E27FC236}">
                <a16:creationId xmlns:a16="http://schemas.microsoft.com/office/drawing/2014/main" id="{00000000-0008-0000-0000-000015000000}"/>
              </a:ext>
            </a:extLst>
          </xdr:cNvPr>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a:extLst>
              <a:ext uri="{FF2B5EF4-FFF2-40B4-BE49-F238E27FC236}">
                <a16:creationId xmlns:a16="http://schemas.microsoft.com/office/drawing/2014/main" id="{00000000-0008-0000-0000-000017000000}"/>
              </a:ext>
            </a:extLst>
          </xdr:cNvPr>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a:extLst>
              <a:ext uri="{FF2B5EF4-FFF2-40B4-BE49-F238E27FC236}">
                <a16:creationId xmlns:a16="http://schemas.microsoft.com/office/drawing/2014/main" id="{00000000-0008-0000-0000-000019000000}"/>
              </a:ext>
            </a:extLst>
          </xdr:cNvPr>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160</xdr:row>
      <xdr:rowOff>170525</xdr:rowOff>
    </xdr:from>
    <xdr:to>
      <xdr:col>10</xdr:col>
      <xdr:colOff>566308</xdr:colOff>
      <xdr:row>166</xdr:row>
      <xdr:rowOff>13009</xdr:rowOff>
    </xdr:to>
    <xdr:sp macro="" textlink="">
      <xdr:nvSpPr>
        <xdr:cNvPr id="149" name="左矢印 148">
          <a:extLst>
            <a:ext uri="{FF2B5EF4-FFF2-40B4-BE49-F238E27FC236}">
              <a16:creationId xmlns:a16="http://schemas.microsoft.com/office/drawing/2014/main" id="{00000000-0008-0000-0000-000095000000}"/>
            </a:ext>
          </a:extLst>
        </xdr:cNvPr>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8885</xdr:rowOff>
    </xdr:from>
    <xdr:to>
      <xdr:col>16</xdr:col>
      <xdr:colOff>204107</xdr:colOff>
      <xdr:row>177</xdr:row>
      <xdr:rowOff>163286</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8901473" y="26923814"/>
          <a:ext cx="3603491" cy="38011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197</xdr:row>
          <xdr:rowOff>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193</xdr:row>
          <xdr:rowOff>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194</xdr:row>
          <xdr:rowOff>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192</xdr:row>
          <xdr:rowOff>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130969</xdr:colOff>
      <xdr:row>175</xdr:row>
      <xdr:rowOff>178593</xdr:rowOff>
    </xdr:from>
    <xdr:ext cx="3363549" cy="64248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6250" y="30098999"/>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氾濫注意水位を確認する水位観測所の位置を記載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p>
        <a:p>
          <a:r>
            <a:rPr kumimoji="1" lang="ja-JP" altLang="en-US" sz="1100">
              <a:solidFill>
                <a:srgbClr val="FF0000"/>
              </a:solidFill>
            </a:rPr>
            <a:t>　⇒ハザードが「洪水」となっている施設は、要記載</a:t>
          </a:r>
        </a:p>
      </xdr:txBody>
    </xdr:sp>
    <xdr:clientData/>
  </xdr:oneCellAnchor>
  <xdr:oneCellAnchor>
    <xdr:from>
      <xdr:col>1</xdr:col>
      <xdr:colOff>119063</xdr:colOff>
      <xdr:row>203</xdr:row>
      <xdr:rowOff>178594</xdr:rowOff>
    </xdr:from>
    <xdr:ext cx="3363549" cy="642484"/>
    <xdr:sp macro="" textlink="">
      <xdr:nvSpPr>
        <xdr:cNvPr id="238" name="テキスト ボックス 237">
          <a:extLst>
            <a:ext uri="{FF2B5EF4-FFF2-40B4-BE49-F238E27FC236}">
              <a16:creationId xmlns:a16="http://schemas.microsoft.com/office/drawing/2014/main" id="{00000000-0008-0000-0000-0000EE000000}"/>
            </a:ext>
          </a:extLst>
        </xdr:cNvPr>
        <xdr:cNvSpPr txBox="1"/>
      </xdr:nvSpPr>
      <xdr:spPr>
        <a:xfrm>
          <a:off x="464344" y="35766375"/>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避難判断水位を確認する水位観測所の位置を記載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oneCellAnchor>
    <xdr:from>
      <xdr:col>1</xdr:col>
      <xdr:colOff>119062</xdr:colOff>
      <xdr:row>216</xdr:row>
      <xdr:rowOff>178593</xdr:rowOff>
    </xdr:from>
    <xdr:ext cx="3469348" cy="642484"/>
    <xdr:sp macro="" textlink="">
      <xdr:nvSpPr>
        <xdr:cNvPr id="239" name="テキスト ボックス 238">
          <a:extLst>
            <a:ext uri="{FF2B5EF4-FFF2-40B4-BE49-F238E27FC236}">
              <a16:creationId xmlns:a16="http://schemas.microsoft.com/office/drawing/2014/main" id="{00000000-0008-0000-0000-0000EF000000}"/>
            </a:ext>
          </a:extLst>
        </xdr:cNvPr>
        <xdr:cNvSpPr txBox="1"/>
      </xdr:nvSpPr>
      <xdr:spPr>
        <a:xfrm>
          <a:off x="464343" y="38397656"/>
          <a:ext cx="3469348"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氾濫危険水位を確認する水位観測所の位置を記載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editAs="oneCell">
    <xdr:from>
      <xdr:col>2</xdr:col>
      <xdr:colOff>470647</xdr:colOff>
      <xdr:row>29</xdr:row>
      <xdr:rowOff>268943</xdr:rowOff>
    </xdr:from>
    <xdr:to>
      <xdr:col>8</xdr:col>
      <xdr:colOff>89647</xdr:colOff>
      <xdr:row>38</xdr:row>
      <xdr:rowOff>224118</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stretch>
          <a:fillRect/>
        </a:stretch>
      </xdr:blipFill>
      <xdr:spPr>
        <a:xfrm>
          <a:off x="1842247" y="8241368"/>
          <a:ext cx="3733800" cy="2441200"/>
        </a:xfrm>
        <a:prstGeom prst="rect">
          <a:avLst/>
        </a:prstGeom>
      </xdr:spPr>
    </xdr:pic>
    <xdr:clientData/>
  </xdr:two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482654</xdr:colOff>
      <xdr:row>40</xdr:row>
      <xdr:rowOff>31216</xdr:rowOff>
    </xdr:from>
    <xdr:ext cx="1400736" cy="202892"/>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a:extLst>
            <a:ext uri="{FF2B5EF4-FFF2-40B4-BE49-F238E27FC236}">
              <a16:creationId xmlns:a16="http://schemas.microsoft.com/office/drawing/2014/main" id="{00000000-0008-0000-0100-00000B000000}"/>
            </a:ext>
          </a:extLst>
        </xdr:cNvPr>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32016</xdr:colOff>
      <xdr:row>42</xdr:row>
      <xdr:rowOff>155571</xdr:rowOff>
    </xdr:from>
    <xdr:to>
      <xdr:col>22</xdr:col>
      <xdr:colOff>592310</xdr:colOff>
      <xdr:row>47</xdr:row>
      <xdr:rowOff>0</xdr:rowOff>
    </xdr:to>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11166741" y="11757021"/>
          <a:ext cx="3989294" cy="844554"/>
          <a:chOff x="11130640" y="11816407"/>
          <a:chExt cx="3946072" cy="1076218"/>
        </a:xfrm>
      </xdr:grpSpPr>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1130640" y="11865430"/>
            <a:ext cx="3946072" cy="1027195"/>
            <a:chOff x="11130642" y="11783787"/>
            <a:chExt cx="3456215" cy="1027195"/>
          </a:xfrm>
        </xdr:grpSpPr>
        <xdr:sp macro="" textlink="'出力シート（避難確保計画）'!L193">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1130642" y="12015128"/>
              <a:ext cx="3456214" cy="7958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□告知放送端末　□インターネット　（気象庁HP、おかやま防災ポータル）□新見市からの告知放送　□テレビ</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a:extLst>
              <a:ext uri="{FF2B5EF4-FFF2-40B4-BE49-F238E27FC236}">
                <a16:creationId xmlns:a16="http://schemas.microsoft.com/office/drawing/2014/main" id="{00000000-0008-0000-0100-000061000000}"/>
              </a:ext>
            </a:extLst>
          </xdr:cNvPr>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00000000-0008-0000-0100-000029000000}"/>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a:extLst>
            <a:ext uri="{FF2B5EF4-FFF2-40B4-BE49-F238E27FC236}">
              <a16:creationId xmlns:a16="http://schemas.microsoft.com/office/drawing/2014/main" id="{00000000-0008-0000-0100-00002A000000}"/>
            </a:ext>
          </a:extLst>
        </xdr:cNvPr>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00000000-0008-0000-0100-00002F000000}"/>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3174</xdr:colOff>
      <xdr:row>41</xdr:row>
      <xdr:rowOff>299357</xdr:rowOff>
    </xdr:to>
    <xdr:sp macro="" textlink="">
      <xdr:nvSpPr>
        <xdr:cNvPr id="48" name="テキスト ボックス 98">
          <a:extLst>
            <a:ext uri="{FF2B5EF4-FFF2-40B4-BE49-F238E27FC236}">
              <a16:creationId xmlns:a16="http://schemas.microsoft.com/office/drawing/2014/main" id="{00000000-0008-0000-0100-000030000000}"/>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00000000-0008-0000-0100-000034000000}"/>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00000000-0008-0000-0100-000037000000}"/>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00000000-0008-0000-0100-00004D000000}"/>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00000000-0008-0000-0100-00004E000000}"/>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a:extLst>
            <a:ext uri="{FF2B5EF4-FFF2-40B4-BE49-F238E27FC236}">
              <a16:creationId xmlns:a16="http://schemas.microsoft.com/office/drawing/2014/main" id="{00000000-0008-0000-0100-00004F000000}"/>
            </a:ext>
          </a:extLst>
        </xdr:cNvPr>
        <xdr:cNvGrpSpPr/>
      </xdr:nvGrpSpPr>
      <xdr:grpSpPr>
        <a:xfrm>
          <a:off x="3695869" y="11277600"/>
          <a:ext cx="2310214" cy="9293037"/>
          <a:chOff x="3668519" y="11332274"/>
          <a:chExt cx="2292439" cy="9432226"/>
        </a:xfrm>
      </xdr:grpSpPr>
      <xdr:cxnSp macro="">
        <xdr:nvCxnSpPr>
          <xdr:cNvPr id="86" name="直線コネクタ 85">
            <a:extLst>
              <a:ext uri="{FF2B5EF4-FFF2-40B4-BE49-F238E27FC236}">
                <a16:creationId xmlns:a16="http://schemas.microsoft.com/office/drawing/2014/main" id="{00000000-0008-0000-0100-000056000000}"/>
              </a:ext>
            </a:extLst>
          </xdr:cNvPr>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a:extLst>
              <a:ext uri="{FF2B5EF4-FFF2-40B4-BE49-F238E27FC236}">
                <a16:creationId xmlns:a16="http://schemas.microsoft.com/office/drawing/2014/main" id="{00000000-0008-0000-0100-000057000000}"/>
              </a:ext>
            </a:extLst>
          </xdr:cNvPr>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a:extLst>
              <a:ext uri="{FF2B5EF4-FFF2-40B4-BE49-F238E27FC236}">
                <a16:creationId xmlns:a16="http://schemas.microsoft.com/office/drawing/2014/main" id="{00000000-0008-0000-0100-000058000000}"/>
              </a:ext>
            </a:extLst>
          </xdr:cNvPr>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491025</xdr:colOff>
      <xdr:row>87</xdr:row>
      <xdr:rowOff>27221</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0" y="11700702"/>
          <a:ext cx="7949100" cy="8929094"/>
          <a:chOff x="0" y="11748204"/>
          <a:chExt cx="8023266" cy="9276077"/>
        </a:xfrm>
      </xdr:grpSpPr>
      <xdr:cxnSp macro="">
        <xdr:nvCxnSpPr>
          <xdr:cNvPr id="131" name="直線矢印コネクタ 130">
            <a:extLst>
              <a:ext uri="{FF2B5EF4-FFF2-40B4-BE49-F238E27FC236}">
                <a16:creationId xmlns:a16="http://schemas.microsoft.com/office/drawing/2014/main" id="{00000000-0008-0000-0100-000083000000}"/>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00000000-0008-0000-0100-00005D000000}"/>
              </a:ext>
            </a:extLst>
          </xdr:cNvPr>
          <xdr:cNvGrpSpPr/>
        </xdr:nvGrpSpPr>
        <xdr:grpSpPr>
          <a:xfrm>
            <a:off x="291968" y="19929157"/>
            <a:ext cx="1750654" cy="1095124"/>
            <a:chOff x="291968" y="19257846"/>
            <a:chExt cx="1732317" cy="1271177"/>
          </a:xfrm>
        </xdr:grpSpPr>
        <xdr:sp macro="" textlink="">
          <xdr:nvSpPr>
            <xdr:cNvPr id="24" name="爆発 1 23">
              <a:extLst>
                <a:ext uri="{FF2B5EF4-FFF2-40B4-BE49-F238E27FC236}">
                  <a16:creationId xmlns:a16="http://schemas.microsoft.com/office/drawing/2014/main" id="{00000000-0008-0000-0100-000018000000}"/>
                </a:ext>
              </a:extLst>
            </xdr:cNvPr>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00000000-0008-0000-0100-00001F000000}"/>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a:extLst>
                <a:ext uri="{FF2B5EF4-FFF2-40B4-BE49-F238E27FC236}">
                  <a16:creationId xmlns:a16="http://schemas.microsoft.com/office/drawing/2014/main" id="{00000000-0008-0000-0100-00003E000000}"/>
                </a:ext>
              </a:extLst>
            </xdr:cNvPr>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00000000-0008-0000-0100-00003F000000}"/>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7615052" y="11748204"/>
            <a:ext cx="408214" cy="9242451"/>
            <a:chOff x="7610630" y="11986932"/>
            <a:chExt cx="462680" cy="9905863"/>
          </a:xfrm>
        </xdr:grpSpPr>
        <xdr:sp macro="" textlink="">
          <xdr:nvSpPr>
            <xdr:cNvPr id="101" name="フローチャート: 代替処理 100">
              <a:extLst>
                <a:ext uri="{FF2B5EF4-FFF2-40B4-BE49-F238E27FC236}">
                  <a16:creationId xmlns:a16="http://schemas.microsoft.com/office/drawing/2014/main" id="{00000000-0008-0000-0100-000065000000}"/>
                </a:ext>
              </a:extLst>
            </xdr:cNvPr>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a:extLst>
                <a:ext uri="{FF2B5EF4-FFF2-40B4-BE49-F238E27FC236}">
                  <a16:creationId xmlns:a16="http://schemas.microsoft.com/office/drawing/2014/main" id="{00000000-0008-0000-0100-000066000000}"/>
                </a:ext>
              </a:extLst>
            </xdr:cNvPr>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a:extLst>
                <a:ext uri="{FF2B5EF4-FFF2-40B4-BE49-F238E27FC236}">
                  <a16:creationId xmlns:a16="http://schemas.microsoft.com/office/drawing/2014/main" id="{00000000-0008-0000-0100-000067000000}"/>
                </a:ext>
              </a:extLst>
            </xdr:cNvPr>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a:extLst>
                <a:ext uri="{FF2B5EF4-FFF2-40B4-BE49-F238E27FC236}">
                  <a16:creationId xmlns:a16="http://schemas.microsoft.com/office/drawing/2014/main" id="{00000000-0008-0000-0100-000068000000}"/>
                </a:ext>
              </a:extLst>
            </xdr:cNvPr>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a:extLst>
                <a:ext uri="{FF2B5EF4-FFF2-40B4-BE49-F238E27FC236}">
                  <a16:creationId xmlns:a16="http://schemas.microsoft.com/office/drawing/2014/main" id="{00000000-0008-0000-0100-000069000000}"/>
                </a:ext>
              </a:extLst>
            </xdr:cNvPr>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a:extLst>
                <a:ext uri="{FF2B5EF4-FFF2-40B4-BE49-F238E27FC236}">
                  <a16:creationId xmlns:a16="http://schemas.microsoft.com/office/drawing/2014/main" id="{00000000-0008-0000-0100-00006A000000}"/>
                </a:ext>
              </a:extLst>
            </xdr:cNvPr>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a:extLst>
                <a:ext uri="{FF2B5EF4-FFF2-40B4-BE49-F238E27FC236}">
                  <a16:creationId xmlns:a16="http://schemas.microsoft.com/office/drawing/2014/main" id="{00000000-0008-0000-0100-00006B000000}"/>
                </a:ext>
              </a:extLst>
            </xdr:cNvPr>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100-000019000000}"/>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0000000-0008-0000-0100-00001A000000}"/>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a:extLst>
              <a:ext uri="{FF2B5EF4-FFF2-40B4-BE49-F238E27FC236}">
                <a16:creationId xmlns:a16="http://schemas.microsoft.com/office/drawing/2014/main" id="{00000000-0008-0000-0100-00001B000000}"/>
              </a:ext>
            </a:extLst>
          </xdr:cNvPr>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00000000-0008-0000-0100-00001D000000}"/>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a:extLst>
              <a:ext uri="{FF2B5EF4-FFF2-40B4-BE49-F238E27FC236}">
                <a16:creationId xmlns:a16="http://schemas.microsoft.com/office/drawing/2014/main" id="{00000000-0008-0000-0100-00001E000000}"/>
              </a:ext>
            </a:extLst>
          </xdr:cNvPr>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00000000-0008-0000-0100-000021000000}"/>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100-000023000000}"/>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00000000-0008-0000-0100-000024000000}"/>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00000000-0008-0000-0100-000025000000}"/>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00000000-0008-0000-0100-000026000000}"/>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00000000-0008-0000-0100-000028000000}"/>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a:extLst>
              <a:ext uri="{FF2B5EF4-FFF2-40B4-BE49-F238E27FC236}">
                <a16:creationId xmlns:a16="http://schemas.microsoft.com/office/drawing/2014/main" id="{00000000-0008-0000-0100-00002B000000}"/>
              </a:ext>
            </a:extLst>
          </xdr:cNvPr>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a:extLst>
              <a:ext uri="{FF2B5EF4-FFF2-40B4-BE49-F238E27FC236}">
                <a16:creationId xmlns:a16="http://schemas.microsoft.com/office/drawing/2014/main" id="{00000000-0008-0000-0100-00002C000000}"/>
              </a:ext>
            </a:extLst>
          </xdr:cNvPr>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00000000-0008-0000-0100-000031000000}"/>
              </a:ext>
            </a:extLst>
          </xdr:cNvPr>
          <xdr:cNvSpPr txBox="1"/>
        </xdr:nvSpPr>
        <xdr:spPr>
          <a:xfrm>
            <a:off x="6114281" y="16898953"/>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1" name="テキスト ボックス 103">
            <a:extLst>
              <a:ext uri="{FF2B5EF4-FFF2-40B4-BE49-F238E27FC236}">
                <a16:creationId xmlns:a16="http://schemas.microsoft.com/office/drawing/2014/main" id="{00000000-0008-0000-0100-000033000000}"/>
              </a:ext>
            </a:extLst>
          </xdr:cNvPr>
          <xdr:cNvSpPr txBox="1"/>
        </xdr:nvSpPr>
        <xdr:spPr>
          <a:xfrm>
            <a:off x="6221089" y="18858653"/>
            <a:ext cx="1201909" cy="835929"/>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p>
        </xdr:txBody>
      </xdr:sp>
      <xdr:sp macro="" textlink="">
        <xdr:nvSpPr>
          <xdr:cNvPr id="54" name="正方形/長方形 53">
            <a:extLst>
              <a:ext uri="{FF2B5EF4-FFF2-40B4-BE49-F238E27FC236}">
                <a16:creationId xmlns:a16="http://schemas.microsoft.com/office/drawing/2014/main" id="{00000000-0008-0000-0100-000036000000}"/>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4970069" y="18468295"/>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00000000-0008-0000-0100-000039000000}"/>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4970070" y="19119624"/>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00000000-0008-0000-0100-000041000000}"/>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00000000-0008-0000-0100-000044000000}"/>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00000000-0008-0000-0100-000045000000}"/>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00000000-0008-0000-0100-000046000000}"/>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00000000-0008-0000-0100-000047000000}"/>
              </a:ext>
            </a:extLst>
          </xdr:cNvPr>
          <xdr:cNvCxnSpPr>
            <a:stCxn id="57" idx="2"/>
          </xdr:cNvCxnSpPr>
        </xdr:nvCxnSpPr>
        <xdr:spPr bwMode="auto">
          <a:xfrm flipH="1">
            <a:off x="5450287" y="16086165"/>
            <a:ext cx="21409" cy="240338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00000000-0008-0000-0100-000049000000}"/>
              </a:ext>
            </a:extLst>
          </xdr:cNvPr>
          <xdr:cNvCxnSpPr>
            <a:endCxn id="64" idx="0"/>
          </xdr:cNvCxnSpPr>
        </xdr:nvCxnSpPr>
        <xdr:spPr bwMode="auto">
          <a:xfrm>
            <a:off x="6805942" y="17838553"/>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a:extLst>
              <a:ext uri="{FF2B5EF4-FFF2-40B4-BE49-F238E27FC236}">
                <a16:creationId xmlns:a16="http://schemas.microsoft.com/office/drawing/2014/main" id="{00000000-0008-0000-0100-00004B000000}"/>
              </a:ext>
            </a:extLst>
          </xdr:cNvPr>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00000000-0008-0000-0100-00004C000000}"/>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00000000-0008-0000-0100-000052000000}"/>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00000000-0008-0000-0100-000027000000}"/>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a:extLst>
              <a:ext uri="{FF2B5EF4-FFF2-40B4-BE49-F238E27FC236}">
                <a16:creationId xmlns:a16="http://schemas.microsoft.com/office/drawing/2014/main" id="{00000000-0008-0000-0100-00002D000000}"/>
              </a:ext>
            </a:extLst>
          </xdr:cNvPr>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a:extLst>
              <a:ext uri="{FF2B5EF4-FFF2-40B4-BE49-F238E27FC236}">
                <a16:creationId xmlns:a16="http://schemas.microsoft.com/office/drawing/2014/main" id="{00000000-0008-0000-0100-00002E000000}"/>
              </a:ext>
            </a:extLst>
          </xdr:cNvPr>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00000000-0008-0000-0100-000020000000}"/>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00000000-0008-0000-0100-000072000000}"/>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00000000-0008-0000-0100-000073000000}"/>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00000000-0008-0000-0100-00007C000000}"/>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190500</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6055179" y="18219964"/>
          <a:ext cx="1292677" cy="1265465"/>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108857</xdr:rowOff>
    </xdr:from>
    <xdr:to>
      <xdr:col>10</xdr:col>
      <xdr:colOff>843641</xdr:colOff>
      <xdr:row>77</xdr:row>
      <xdr:rowOff>81644</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6014357" y="18179143"/>
          <a:ext cx="1360713"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必 ず 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a:extLst>
            <a:ext uri="{FF2B5EF4-FFF2-40B4-BE49-F238E27FC236}">
              <a16:creationId xmlns:a16="http://schemas.microsoft.com/office/drawing/2014/main" id="{00000000-0008-0000-0100-000082000000}"/>
            </a:ext>
          </a:extLst>
        </xdr:cNvPr>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a:extLst>
            <a:ext uri="{FF2B5EF4-FFF2-40B4-BE49-F238E27FC236}">
              <a16:creationId xmlns:a16="http://schemas.microsoft.com/office/drawing/2014/main" id="{00000000-0008-0000-0100-00008A000000}"/>
            </a:ext>
          </a:extLst>
        </xdr:cNvPr>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163285</xdr:colOff>
      <xdr:row>53</xdr:row>
      <xdr:rowOff>176893</xdr:rowOff>
    </xdr:from>
    <xdr:to>
      <xdr:col>10</xdr:col>
      <xdr:colOff>163286</xdr:colOff>
      <xdr:row>67</xdr:row>
      <xdr:rowOff>56654</xdr:rowOff>
    </xdr:to>
    <xdr:cxnSp macro="">
      <xdr:nvCxnSpPr>
        <xdr:cNvPr id="145" name="直線矢印コネクタ 144">
          <a:extLst>
            <a:ext uri="{FF2B5EF4-FFF2-40B4-BE49-F238E27FC236}">
              <a16:creationId xmlns:a16="http://schemas.microsoft.com/office/drawing/2014/main" id="{00000000-0008-0000-0100-000091000000}"/>
            </a:ext>
          </a:extLst>
        </xdr:cNvPr>
        <xdr:cNvCxnSpPr>
          <a:stCxn id="132" idx="2"/>
          <a:endCxn id="49" idx="0"/>
        </xdr:cNvCxnSpPr>
      </xdr:nvCxnSpPr>
      <xdr:spPr bwMode="auto">
        <a:xfrm flipH="1">
          <a:off x="6694714" y="13960929"/>
          <a:ext cx="1" cy="2737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00000000-0008-0000-0100-000093000000}"/>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00000000-0008-0000-0100-000075000000}"/>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00000000-0008-0000-0100-000076000000}"/>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00000000-0008-0000-0100-000077000000}"/>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00000000-0008-0000-0100-000086000000}"/>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80</xdr:row>
      <xdr:rowOff>190500</xdr:rowOff>
    </xdr:from>
    <xdr:to>
      <xdr:col>10</xdr:col>
      <xdr:colOff>170089</xdr:colOff>
      <xdr:row>82</xdr:row>
      <xdr:rowOff>0</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stCxn id="28" idx="2"/>
        </xdr:cNvCxnSpPr>
      </xdr:nvCxnSpPr>
      <xdr:spPr bwMode="auto">
        <a:xfrm flipH="1">
          <a:off x="6681107" y="19485429"/>
          <a:ext cx="20411" cy="21771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00000000-0008-0000-0100-0000DA000000}"/>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twoCellAnchor>
    <xdr:from>
      <xdr:col>10</xdr:col>
      <xdr:colOff>704850</xdr:colOff>
      <xdr:row>6</xdr:row>
      <xdr:rowOff>76200</xdr:rowOff>
    </xdr:from>
    <xdr:to>
      <xdr:col>20</xdr:col>
      <xdr:colOff>373224</xdr:colOff>
      <xdr:row>18</xdr:row>
      <xdr:rowOff>285751</xdr:rowOff>
    </xdr:to>
    <xdr:pic>
      <xdr:nvPicPr>
        <xdr:cNvPr id="125" name="図 124">
          <a:extLst>
            <a:ext uri="{FF2B5EF4-FFF2-40B4-BE49-F238E27FC236}">
              <a16:creationId xmlns:a16="http://schemas.microsoft.com/office/drawing/2014/main" id="{00000000-0008-0000-0100-00007D000000}"/>
            </a:ext>
          </a:extLst>
        </xdr:cNvPr>
        <xdr:cNvPicPr>
          <a:picLocks noChangeAspect="1"/>
        </xdr:cNvPicPr>
      </xdr:nvPicPr>
      <xdr:blipFill rotWithShape="1">
        <a:blip xmlns:r="http://schemas.openxmlformats.org/officeDocument/2006/relationships" r:embed="rId4"/>
        <a:srcRect l="50926" t="42360" r="27178" b="34945"/>
        <a:stretch/>
      </xdr:blipFill>
      <xdr:spPr>
        <a:xfrm>
          <a:off x="7286625" y="1362075"/>
          <a:ext cx="6278724" cy="3724276"/>
        </a:xfrm>
        <a:prstGeom prst="rect">
          <a:avLst/>
        </a:prstGeom>
      </xdr:spPr>
    </xdr:pic>
    <xdr:clientData/>
  </xdr:twoCellAnchor>
  <xdr:twoCellAnchor>
    <xdr:from>
      <xdr:col>16</xdr:col>
      <xdr:colOff>341539</xdr:colOff>
      <xdr:row>14</xdr:row>
      <xdr:rowOff>217326</xdr:rowOff>
    </xdr:from>
    <xdr:to>
      <xdr:col>16</xdr:col>
      <xdr:colOff>538454</xdr:colOff>
      <xdr:row>15</xdr:row>
      <xdr:rowOff>136266</xdr:rowOff>
    </xdr:to>
    <xdr:sp macro="" textlink="">
      <xdr:nvSpPr>
        <xdr:cNvPr id="126" name="楕円 125">
          <a:extLst>
            <a:ext uri="{FF2B5EF4-FFF2-40B4-BE49-F238E27FC236}">
              <a16:creationId xmlns:a16="http://schemas.microsoft.com/office/drawing/2014/main" id="{00000000-0008-0000-0100-00007E000000}"/>
            </a:ext>
          </a:extLst>
        </xdr:cNvPr>
        <xdr:cNvSpPr/>
      </xdr:nvSpPr>
      <xdr:spPr>
        <a:xfrm>
          <a:off x="10790464" y="3798726"/>
          <a:ext cx="196915" cy="2046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432664</xdr:colOff>
      <xdr:row>12</xdr:row>
      <xdr:rowOff>171795</xdr:rowOff>
    </xdr:from>
    <xdr:to>
      <xdr:col>13</xdr:col>
      <xdr:colOff>510851</xdr:colOff>
      <xdr:row>13</xdr:row>
      <xdr:rowOff>236909</xdr:rowOff>
    </xdr:to>
    <xdr:sp macro="" textlink="">
      <xdr:nvSpPr>
        <xdr:cNvPr id="127" name="四角形: 角を丸くする 126">
          <a:extLst>
            <a:ext uri="{FF2B5EF4-FFF2-40B4-BE49-F238E27FC236}">
              <a16:creationId xmlns:a16="http://schemas.microsoft.com/office/drawing/2014/main" id="{00000000-0008-0000-0100-00007F000000}"/>
            </a:ext>
          </a:extLst>
        </xdr:cNvPr>
        <xdr:cNvSpPr/>
      </xdr:nvSpPr>
      <xdr:spPr>
        <a:xfrm>
          <a:off x="7890739" y="3181695"/>
          <a:ext cx="1602187" cy="35086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288115</xdr:colOff>
      <xdr:row>15</xdr:row>
      <xdr:rowOff>271895</xdr:rowOff>
    </xdr:from>
    <xdr:to>
      <xdr:col>17</xdr:col>
      <xdr:colOff>146568</xdr:colOff>
      <xdr:row>17</xdr:row>
      <xdr:rowOff>154747</xdr:rowOff>
    </xdr:to>
    <xdr:sp macro="" textlink="">
      <xdr:nvSpPr>
        <xdr:cNvPr id="128" name="テキスト ボックス 127">
          <a:extLst>
            <a:ext uri="{FF2B5EF4-FFF2-40B4-BE49-F238E27FC236}">
              <a16:creationId xmlns:a16="http://schemas.microsoft.com/office/drawing/2014/main" id="{00000000-0008-0000-0100-000080000000}"/>
            </a:ext>
          </a:extLst>
        </xdr:cNvPr>
        <xdr:cNvSpPr txBox="1"/>
      </xdr:nvSpPr>
      <xdr:spPr>
        <a:xfrm>
          <a:off x="9270190" y="4139045"/>
          <a:ext cx="2011103"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400">
              <a:solidFill>
                <a:srgbClr val="FF0000"/>
              </a:solidFill>
              <a:latin typeface="BIZ UDPゴシック" panose="020B0400000000000000" pitchFamily="50" charset="-128"/>
              <a:ea typeface="BIZ UDPゴシック" panose="020B0400000000000000" pitchFamily="50" charset="-128"/>
            </a:rPr>
            <a:t>新見市障害者地域活動</a:t>
          </a:r>
          <a:endParaRPr kumimoji="1" lang="en-US" altLang="ja-JP" sz="14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400">
              <a:solidFill>
                <a:srgbClr val="FF0000"/>
              </a:solidFill>
              <a:latin typeface="BIZ UDPゴシック" panose="020B0400000000000000" pitchFamily="50" charset="-128"/>
              <a:ea typeface="BIZ UDPゴシック" panose="020B0400000000000000" pitchFamily="50" charset="-128"/>
            </a:rPr>
            <a:t>支援センター</a:t>
          </a:r>
        </a:p>
      </xdr:txBody>
    </xdr:sp>
    <xdr:clientData/>
  </xdr:twoCellAnchor>
  <xdr:twoCellAnchor>
    <xdr:from>
      <xdr:col>13</xdr:col>
      <xdr:colOff>122075</xdr:colOff>
      <xdr:row>11</xdr:row>
      <xdr:rowOff>200024</xdr:rowOff>
    </xdr:from>
    <xdr:to>
      <xdr:col>16</xdr:col>
      <xdr:colOff>356118</xdr:colOff>
      <xdr:row>15</xdr:row>
      <xdr:rowOff>196293</xdr:rowOff>
    </xdr:to>
    <xdr:sp macro="" textlink="">
      <xdr:nvSpPr>
        <xdr:cNvPr id="135" name="フリーフォーム: 図形 134">
          <a:extLst>
            <a:ext uri="{FF2B5EF4-FFF2-40B4-BE49-F238E27FC236}">
              <a16:creationId xmlns:a16="http://schemas.microsoft.com/office/drawing/2014/main" id="{00000000-0008-0000-0100-000087000000}"/>
            </a:ext>
          </a:extLst>
        </xdr:cNvPr>
        <xdr:cNvSpPr/>
      </xdr:nvSpPr>
      <xdr:spPr>
        <a:xfrm>
          <a:off x="9104150" y="2914649"/>
          <a:ext cx="1700893" cy="1148794"/>
        </a:xfrm>
        <a:custGeom>
          <a:avLst/>
          <a:gdLst>
            <a:gd name="connsiteX0" fmla="*/ 1700893 w 1700893"/>
            <a:gd name="connsiteY0" fmla="*/ 1080020 h 1148794"/>
            <a:gd name="connsiteX1" fmla="*/ 1632857 w 1700893"/>
            <a:gd name="connsiteY1" fmla="*/ 1148056 h 1148794"/>
            <a:gd name="connsiteX2" fmla="*/ 1545383 w 1700893"/>
            <a:gd name="connsiteY2" fmla="*/ 1041143 h 1148794"/>
            <a:gd name="connsiteX3" fmla="*/ 1312118 w 1700893"/>
            <a:gd name="connsiteY3" fmla="*/ 759280 h 1148794"/>
            <a:gd name="connsiteX4" fmla="*/ 1098291 w 1700893"/>
            <a:gd name="connsiteY4" fmla="*/ 487138 h 1148794"/>
            <a:gd name="connsiteX5" fmla="*/ 1020536 w 1700893"/>
            <a:gd name="connsiteY5" fmla="*/ 360786 h 1148794"/>
            <a:gd name="connsiteX6" fmla="*/ 534567 w 1700893"/>
            <a:gd name="connsiteY6" fmla="*/ 88643 h 1148794"/>
            <a:gd name="connsiteX7" fmla="*/ 349898 w 1700893"/>
            <a:gd name="connsiteY7" fmla="*/ 1168 h 1148794"/>
            <a:gd name="connsiteX8" fmla="*/ 233266 w 1700893"/>
            <a:gd name="connsiteY8" fmla="*/ 49765 h 1148794"/>
            <a:gd name="connsiteX9" fmla="*/ 136072 w 1700893"/>
            <a:gd name="connsiteY9" fmla="*/ 205275 h 1148794"/>
            <a:gd name="connsiteX10" fmla="*/ 0 w 1700893"/>
            <a:gd name="connsiteY10" fmla="*/ 117801 h 11487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00893" h="1148794">
              <a:moveTo>
                <a:pt x="1700893" y="1080020"/>
              </a:moveTo>
              <a:cubicBezTo>
                <a:pt x="1679834" y="1117277"/>
                <a:pt x="1658775" y="1154535"/>
                <a:pt x="1632857" y="1148056"/>
              </a:cubicBezTo>
              <a:cubicBezTo>
                <a:pt x="1606939" y="1141577"/>
                <a:pt x="1545383" y="1041143"/>
                <a:pt x="1545383" y="1041143"/>
              </a:cubicBezTo>
              <a:cubicBezTo>
                <a:pt x="1491926" y="976347"/>
                <a:pt x="1386633" y="851614"/>
                <a:pt x="1312118" y="759280"/>
              </a:cubicBezTo>
              <a:cubicBezTo>
                <a:pt x="1237603" y="666946"/>
                <a:pt x="1146888" y="553554"/>
                <a:pt x="1098291" y="487138"/>
              </a:cubicBezTo>
              <a:cubicBezTo>
                <a:pt x="1049694" y="420722"/>
                <a:pt x="1114490" y="427202"/>
                <a:pt x="1020536" y="360786"/>
              </a:cubicBezTo>
              <a:cubicBezTo>
                <a:pt x="926582" y="294370"/>
                <a:pt x="646340" y="148579"/>
                <a:pt x="534567" y="88643"/>
              </a:cubicBezTo>
              <a:cubicBezTo>
                <a:pt x="422794" y="28707"/>
                <a:pt x="400115" y="7648"/>
                <a:pt x="349898" y="1168"/>
              </a:cubicBezTo>
              <a:cubicBezTo>
                <a:pt x="299681" y="-5312"/>
                <a:pt x="268904" y="15747"/>
                <a:pt x="233266" y="49765"/>
              </a:cubicBezTo>
              <a:cubicBezTo>
                <a:pt x="197628" y="83783"/>
                <a:pt x="174950" y="193936"/>
                <a:pt x="136072" y="205275"/>
              </a:cubicBezTo>
              <a:cubicBezTo>
                <a:pt x="97194" y="216614"/>
                <a:pt x="48597" y="167207"/>
                <a:pt x="0" y="117801"/>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495689</xdr:colOff>
      <xdr:row>98</xdr:row>
      <xdr:rowOff>233264</xdr:rowOff>
    </xdr:from>
    <xdr:to>
      <xdr:col>9</xdr:col>
      <xdr:colOff>281862</xdr:colOff>
      <xdr:row>122</xdr:row>
      <xdr:rowOff>108590</xdr:rowOff>
    </xdr:to>
    <xdr:grpSp>
      <xdr:nvGrpSpPr>
        <xdr:cNvPr id="13" name="グループ化 12">
          <a:extLst>
            <a:ext uri="{FF2B5EF4-FFF2-40B4-BE49-F238E27FC236}">
              <a16:creationId xmlns:a16="http://schemas.microsoft.com/office/drawing/2014/main" id="{00000000-0008-0000-0200-00000D000000}"/>
            </a:ext>
          </a:extLst>
        </xdr:cNvPr>
        <xdr:cNvGrpSpPr/>
      </xdr:nvGrpSpPr>
      <xdr:grpSpPr>
        <a:xfrm>
          <a:off x="495689" y="22607295"/>
          <a:ext cx="6278724" cy="5473693"/>
          <a:chOff x="495689" y="22607295"/>
          <a:chExt cx="6278724" cy="5473693"/>
        </a:xfrm>
      </xdr:grpSpPr>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a:srcRect l="50926" t="34060" r="27178" b="32584"/>
          <a:stretch/>
        </xdr:blipFill>
        <xdr:spPr>
          <a:xfrm>
            <a:off x="495689" y="22607295"/>
            <a:ext cx="6278724" cy="5473693"/>
          </a:xfrm>
          <a:prstGeom prst="rect">
            <a:avLst/>
          </a:prstGeom>
        </xdr:spPr>
      </xdr:pic>
      <xdr:sp macro="" textlink="">
        <xdr:nvSpPr>
          <xdr:cNvPr id="21" name="楕円 20">
            <a:extLst>
              <a:ext uri="{FF2B5EF4-FFF2-40B4-BE49-F238E27FC236}">
                <a16:creationId xmlns:a16="http://schemas.microsoft.com/office/drawing/2014/main" id="{00000000-0008-0000-0200-000015000000}"/>
              </a:ext>
            </a:extLst>
          </xdr:cNvPr>
          <xdr:cNvSpPr/>
        </xdr:nvSpPr>
        <xdr:spPr>
          <a:xfrm>
            <a:off x="3999528" y="26406021"/>
            <a:ext cx="196915" cy="2046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四角形: 角を丸くする 24">
            <a:extLst>
              <a:ext uri="{FF2B5EF4-FFF2-40B4-BE49-F238E27FC236}">
                <a16:creationId xmlns:a16="http://schemas.microsoft.com/office/drawing/2014/main" id="{00000000-0008-0000-0200-000019000000}"/>
              </a:ext>
            </a:extLst>
          </xdr:cNvPr>
          <xdr:cNvSpPr/>
        </xdr:nvSpPr>
        <xdr:spPr>
          <a:xfrm>
            <a:off x="1099803" y="25788990"/>
            <a:ext cx="1602187" cy="350864"/>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2479254" y="26746340"/>
            <a:ext cx="2011103"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400">
                <a:solidFill>
                  <a:srgbClr val="FF0000"/>
                </a:solidFill>
                <a:latin typeface="BIZ UDPゴシック" panose="020B0400000000000000" pitchFamily="50" charset="-128"/>
                <a:ea typeface="BIZ UDPゴシック" panose="020B0400000000000000" pitchFamily="50" charset="-128"/>
              </a:rPr>
              <a:t>新見市障害者地域活動</a:t>
            </a:r>
            <a:endParaRPr kumimoji="1" lang="en-US" altLang="ja-JP" sz="14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400">
                <a:solidFill>
                  <a:srgbClr val="FF0000"/>
                </a:solidFill>
                <a:latin typeface="BIZ UDPゴシック" panose="020B0400000000000000" pitchFamily="50" charset="-128"/>
                <a:ea typeface="BIZ UDPゴシック" panose="020B0400000000000000" pitchFamily="50" charset="-128"/>
              </a:rPr>
              <a:t>支援センター</a:t>
            </a:r>
          </a:p>
        </xdr:txBody>
      </xdr:sp>
      <xdr:sp macro="" textlink="">
        <xdr:nvSpPr>
          <xdr:cNvPr id="12" name="フリーフォーム: 図形 11">
            <a:extLst>
              <a:ext uri="{FF2B5EF4-FFF2-40B4-BE49-F238E27FC236}">
                <a16:creationId xmlns:a16="http://schemas.microsoft.com/office/drawing/2014/main" id="{00000000-0008-0000-0200-00000C000000}"/>
              </a:ext>
            </a:extLst>
          </xdr:cNvPr>
          <xdr:cNvSpPr/>
        </xdr:nvSpPr>
        <xdr:spPr>
          <a:xfrm>
            <a:off x="2313214" y="25521944"/>
            <a:ext cx="1700893" cy="1148794"/>
          </a:xfrm>
          <a:custGeom>
            <a:avLst/>
            <a:gdLst>
              <a:gd name="connsiteX0" fmla="*/ 1700893 w 1700893"/>
              <a:gd name="connsiteY0" fmla="*/ 1080020 h 1148794"/>
              <a:gd name="connsiteX1" fmla="*/ 1632857 w 1700893"/>
              <a:gd name="connsiteY1" fmla="*/ 1148056 h 1148794"/>
              <a:gd name="connsiteX2" fmla="*/ 1545383 w 1700893"/>
              <a:gd name="connsiteY2" fmla="*/ 1041143 h 1148794"/>
              <a:gd name="connsiteX3" fmla="*/ 1312118 w 1700893"/>
              <a:gd name="connsiteY3" fmla="*/ 759280 h 1148794"/>
              <a:gd name="connsiteX4" fmla="*/ 1098291 w 1700893"/>
              <a:gd name="connsiteY4" fmla="*/ 487138 h 1148794"/>
              <a:gd name="connsiteX5" fmla="*/ 1020536 w 1700893"/>
              <a:gd name="connsiteY5" fmla="*/ 360786 h 1148794"/>
              <a:gd name="connsiteX6" fmla="*/ 534567 w 1700893"/>
              <a:gd name="connsiteY6" fmla="*/ 88643 h 1148794"/>
              <a:gd name="connsiteX7" fmla="*/ 349898 w 1700893"/>
              <a:gd name="connsiteY7" fmla="*/ 1168 h 1148794"/>
              <a:gd name="connsiteX8" fmla="*/ 233266 w 1700893"/>
              <a:gd name="connsiteY8" fmla="*/ 49765 h 1148794"/>
              <a:gd name="connsiteX9" fmla="*/ 136072 w 1700893"/>
              <a:gd name="connsiteY9" fmla="*/ 205275 h 1148794"/>
              <a:gd name="connsiteX10" fmla="*/ 0 w 1700893"/>
              <a:gd name="connsiteY10" fmla="*/ 117801 h 11487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00893" h="1148794">
                <a:moveTo>
                  <a:pt x="1700893" y="1080020"/>
                </a:moveTo>
                <a:cubicBezTo>
                  <a:pt x="1679834" y="1117277"/>
                  <a:pt x="1658775" y="1154535"/>
                  <a:pt x="1632857" y="1148056"/>
                </a:cubicBezTo>
                <a:cubicBezTo>
                  <a:pt x="1606939" y="1141577"/>
                  <a:pt x="1545383" y="1041143"/>
                  <a:pt x="1545383" y="1041143"/>
                </a:cubicBezTo>
                <a:cubicBezTo>
                  <a:pt x="1491926" y="976347"/>
                  <a:pt x="1386633" y="851614"/>
                  <a:pt x="1312118" y="759280"/>
                </a:cubicBezTo>
                <a:cubicBezTo>
                  <a:pt x="1237603" y="666946"/>
                  <a:pt x="1146888" y="553554"/>
                  <a:pt x="1098291" y="487138"/>
                </a:cubicBezTo>
                <a:cubicBezTo>
                  <a:pt x="1049694" y="420722"/>
                  <a:pt x="1114490" y="427202"/>
                  <a:pt x="1020536" y="360786"/>
                </a:cubicBezTo>
                <a:cubicBezTo>
                  <a:pt x="926582" y="294370"/>
                  <a:pt x="646340" y="148579"/>
                  <a:pt x="534567" y="88643"/>
                </a:cubicBezTo>
                <a:cubicBezTo>
                  <a:pt x="422794" y="28707"/>
                  <a:pt x="400115" y="7648"/>
                  <a:pt x="349898" y="1168"/>
                </a:cubicBezTo>
                <a:cubicBezTo>
                  <a:pt x="299681" y="-5312"/>
                  <a:pt x="268904" y="15747"/>
                  <a:pt x="233266" y="49765"/>
                </a:cubicBezTo>
                <a:cubicBezTo>
                  <a:pt x="197628" y="83783"/>
                  <a:pt x="174950" y="193936"/>
                  <a:pt x="136072" y="205275"/>
                </a:cubicBezTo>
                <a:cubicBezTo>
                  <a:pt x="97194" y="216614"/>
                  <a:pt x="48597" y="167207"/>
                  <a:pt x="0" y="117801"/>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631760</xdr:colOff>
      <xdr:row>120</xdr:row>
      <xdr:rowOff>58317</xdr:rowOff>
    </xdr:from>
    <xdr:to>
      <xdr:col>3</xdr:col>
      <xdr:colOff>66631</xdr:colOff>
      <xdr:row>130</xdr:row>
      <xdr:rowOff>176396</xdr:rowOff>
    </xdr:to>
    <xdr:pic>
      <xdr:nvPicPr>
        <xdr:cNvPr id="24" name="図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760" y="27564184"/>
          <a:ext cx="1505101" cy="245073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70" Type="http://schemas.openxmlformats.org/officeDocument/2006/relationships/ctrlProp" Target="../ctrlProps/ctrlProp166.xml"/><Relationship Id="rId191" Type="http://schemas.openxmlformats.org/officeDocument/2006/relationships/ctrlProp" Target="../ctrlProps/ctrlProp187.xml"/><Relationship Id="rId205" Type="http://schemas.openxmlformats.org/officeDocument/2006/relationships/ctrlProp" Target="../ctrlProps/ctrlProp201.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181" Type="http://schemas.openxmlformats.org/officeDocument/2006/relationships/ctrlProp" Target="../ctrlProps/ctrlProp177.xml"/><Relationship Id="rId186" Type="http://schemas.openxmlformats.org/officeDocument/2006/relationships/ctrlProp" Target="../ctrlProps/ctrlProp182.xml"/><Relationship Id="rId211" Type="http://schemas.openxmlformats.org/officeDocument/2006/relationships/ctrlProp" Target="../ctrlProps/ctrlProp207.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71" Type="http://schemas.openxmlformats.org/officeDocument/2006/relationships/ctrlProp" Target="../ctrlProps/ctrlProp167.xml"/><Relationship Id="rId176" Type="http://schemas.openxmlformats.org/officeDocument/2006/relationships/ctrlProp" Target="../ctrlProps/ctrlProp172.xml"/><Relationship Id="rId192" Type="http://schemas.openxmlformats.org/officeDocument/2006/relationships/ctrlProp" Target="../ctrlProps/ctrlProp188.xml"/><Relationship Id="rId197" Type="http://schemas.openxmlformats.org/officeDocument/2006/relationships/ctrlProp" Target="../ctrlProps/ctrlProp193.xml"/><Relationship Id="rId206" Type="http://schemas.openxmlformats.org/officeDocument/2006/relationships/ctrlProp" Target="../ctrlProps/ctrlProp202.xml"/><Relationship Id="rId201" Type="http://schemas.openxmlformats.org/officeDocument/2006/relationships/ctrlProp" Target="../ctrlProps/ctrlProp197.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82" Type="http://schemas.openxmlformats.org/officeDocument/2006/relationships/ctrlProp" Target="../ctrlProps/ctrlProp178.xml"/><Relationship Id="rId187" Type="http://schemas.openxmlformats.org/officeDocument/2006/relationships/ctrlProp" Target="../ctrlProps/ctrlProp183.xml"/><Relationship Id="rId1" Type="http://schemas.openxmlformats.org/officeDocument/2006/relationships/hyperlink" Target="https://www.city.niimi.okayama.jp/index.php" TargetMode="External"/><Relationship Id="rId6" Type="http://schemas.openxmlformats.org/officeDocument/2006/relationships/ctrlProp" Target="../ctrlProps/ctrlProp2.xml"/><Relationship Id="rId212" Type="http://schemas.openxmlformats.org/officeDocument/2006/relationships/ctrlProp" Target="../ctrlProps/ctrlProp208.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172" Type="http://schemas.openxmlformats.org/officeDocument/2006/relationships/ctrlProp" Target="../ctrlProps/ctrlProp168.xml"/><Relationship Id="rId193" Type="http://schemas.openxmlformats.org/officeDocument/2006/relationships/ctrlProp" Target="../ctrlProps/ctrlProp189.xml"/><Relationship Id="rId202" Type="http://schemas.openxmlformats.org/officeDocument/2006/relationships/ctrlProp" Target="../ctrlProps/ctrlProp198.xml"/><Relationship Id="rId207" Type="http://schemas.openxmlformats.org/officeDocument/2006/relationships/ctrlProp" Target="../ctrlProps/ctrlProp203.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183" Type="http://schemas.openxmlformats.org/officeDocument/2006/relationships/ctrlProp" Target="../ctrlProps/ctrlProp179.xml"/><Relationship Id="rId213" Type="http://schemas.openxmlformats.org/officeDocument/2006/relationships/ctrlProp" Target="../ctrlProps/ctrlProp209.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199" Type="http://schemas.openxmlformats.org/officeDocument/2006/relationships/ctrlProp" Target="../ctrlProps/ctrlProp195.xml"/><Relationship Id="rId203" Type="http://schemas.openxmlformats.org/officeDocument/2006/relationships/ctrlProp" Target="../ctrlProps/ctrlProp199.xml"/><Relationship Id="rId208" Type="http://schemas.openxmlformats.org/officeDocument/2006/relationships/ctrlProp" Target="../ctrlProps/ctrlProp204.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189" Type="http://schemas.openxmlformats.org/officeDocument/2006/relationships/ctrlProp" Target="../ctrlProps/ctrlProp185.xml"/><Relationship Id="rId3" Type="http://schemas.openxmlformats.org/officeDocument/2006/relationships/drawing" Target="../drawings/drawing1.xml"/><Relationship Id="rId214" Type="http://schemas.openxmlformats.org/officeDocument/2006/relationships/ctrlProp" Target="../ctrlProps/ctrlProp210.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79" Type="http://schemas.openxmlformats.org/officeDocument/2006/relationships/ctrlProp" Target="../ctrlProps/ctrlProp175.xml"/><Relationship Id="rId195" Type="http://schemas.openxmlformats.org/officeDocument/2006/relationships/ctrlProp" Target="../ctrlProps/ctrlProp191.xml"/><Relationship Id="rId209" Type="http://schemas.openxmlformats.org/officeDocument/2006/relationships/ctrlProp" Target="../ctrlProps/ctrlProp205.xml"/><Relationship Id="rId190" Type="http://schemas.openxmlformats.org/officeDocument/2006/relationships/ctrlProp" Target="../ctrlProps/ctrlProp186.xml"/><Relationship Id="rId204" Type="http://schemas.openxmlformats.org/officeDocument/2006/relationships/ctrlProp" Target="../ctrlProps/ctrlProp200.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164" Type="http://schemas.openxmlformats.org/officeDocument/2006/relationships/ctrlProp" Target="../ctrlProps/ctrlProp160.xml"/><Relationship Id="rId169" Type="http://schemas.openxmlformats.org/officeDocument/2006/relationships/ctrlProp" Target="../ctrlProps/ctrlProp165.xml"/><Relationship Id="rId185" Type="http://schemas.openxmlformats.org/officeDocument/2006/relationships/ctrlProp" Target="../ctrlProps/ctrlProp181.xml"/><Relationship Id="rId4" Type="http://schemas.openxmlformats.org/officeDocument/2006/relationships/vmlDrawing" Target="../drawings/vmlDrawing1.vml"/><Relationship Id="rId9" Type="http://schemas.openxmlformats.org/officeDocument/2006/relationships/ctrlProp" Target="../ctrlProps/ctrlProp5.xml"/><Relationship Id="rId180" Type="http://schemas.openxmlformats.org/officeDocument/2006/relationships/ctrlProp" Target="../ctrlProps/ctrlProp176.xml"/><Relationship Id="rId210" Type="http://schemas.openxmlformats.org/officeDocument/2006/relationships/ctrlProp" Target="../ctrlProps/ctrlProp206.xml"/><Relationship Id="rId215" Type="http://schemas.openxmlformats.org/officeDocument/2006/relationships/ctrlProp" Target="../ctrlProps/ctrlProp211.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H354"/>
  <sheetViews>
    <sheetView tabSelected="1" view="pageBreakPreview" topLeftCell="A157" zoomScaleNormal="70" zoomScaleSheetLayoutView="100" workbookViewId="0">
      <selection activeCell="B173" sqref="B173"/>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6" customWidth="1"/>
    <col min="11" max="11" width="9.5" style="404" bestFit="1" customWidth="1"/>
    <col min="12" max="13" width="9" style="6" customWidth="1"/>
    <col min="14" max="17" width="16.25" style="6" customWidth="1"/>
    <col min="18" max="18" width="9" style="6" customWidth="1"/>
    <col min="19" max="30" width="9" style="6" hidden="1" customWidth="1"/>
    <col min="31" max="32" width="9" style="6" customWidth="1"/>
    <col min="33" max="16384" width="9" style="6"/>
  </cols>
  <sheetData>
    <row r="1" spans="1:16" ht="21" x14ac:dyDescent="0.15">
      <c r="A1" s="98" t="s">
        <v>250</v>
      </c>
    </row>
    <row r="2" spans="1:16" ht="17.25" customHeight="1" x14ac:dyDescent="0.15"/>
    <row r="3" spans="1:16" ht="24.75" thickBot="1" x14ac:dyDescent="0.2">
      <c r="A3" s="99" t="s">
        <v>88</v>
      </c>
    </row>
    <row r="4" spans="1:16" ht="114.75" customHeight="1" thickBot="1" x14ac:dyDescent="0.2">
      <c r="A4" s="480" t="s">
        <v>318</v>
      </c>
      <c r="B4" s="481"/>
      <c r="C4" s="481"/>
      <c r="D4" s="481"/>
      <c r="E4" s="481"/>
      <c r="F4" s="481"/>
      <c r="G4" s="481"/>
      <c r="H4" s="481"/>
      <c r="I4" s="481"/>
      <c r="J4" s="482"/>
    </row>
    <row r="5" spans="1:16" ht="17.25" customHeight="1" x14ac:dyDescent="0.15">
      <c r="A5" s="487" t="s">
        <v>0</v>
      </c>
      <c r="B5" s="486"/>
      <c r="C5" s="486" t="s">
        <v>1</v>
      </c>
      <c r="D5" s="486"/>
      <c r="E5" s="486"/>
      <c r="F5" s="486"/>
      <c r="G5" s="486"/>
      <c r="H5" s="486"/>
      <c r="I5" s="486"/>
      <c r="J5" s="278" t="s">
        <v>253</v>
      </c>
    </row>
    <row r="6" spans="1:16" ht="24.75" customHeight="1" x14ac:dyDescent="0.15">
      <c r="A6" s="436" t="s">
        <v>255</v>
      </c>
      <c r="B6" s="437"/>
      <c r="C6" s="437"/>
      <c r="D6" s="437"/>
      <c r="E6" s="437"/>
      <c r="F6" s="437"/>
      <c r="G6" s="437"/>
      <c r="H6" s="437"/>
      <c r="I6" s="437"/>
      <c r="J6" s="438"/>
    </row>
    <row r="7" spans="1:16" ht="7.5" customHeight="1" thickBot="1" x14ac:dyDescent="0.2">
      <c r="A7" s="32"/>
      <c r="B7" s="30"/>
      <c r="C7" s="30"/>
      <c r="D7" s="30"/>
      <c r="E7" s="30"/>
      <c r="F7" s="30"/>
      <c r="G7" s="30"/>
      <c r="H7" s="30"/>
      <c r="I7" s="30"/>
      <c r="J7" s="107"/>
    </row>
    <row r="8" spans="1:16" s="26" customFormat="1" ht="17.25" customHeight="1" thickBot="1" x14ac:dyDescent="0.2">
      <c r="A8" s="96" t="s">
        <v>106</v>
      </c>
      <c r="B8" s="97" t="s">
        <v>119</v>
      </c>
      <c r="C8" s="126">
        <v>2021</v>
      </c>
      <c r="D8" s="34" t="s">
        <v>28</v>
      </c>
      <c r="E8" s="126">
        <v>5</v>
      </c>
      <c r="F8" s="34" t="s">
        <v>29</v>
      </c>
      <c r="G8" s="126">
        <v>1</v>
      </c>
      <c r="H8" s="34" t="s">
        <v>30</v>
      </c>
      <c r="I8" s="34"/>
      <c r="J8" s="108">
        <v>43922</v>
      </c>
      <c r="K8" s="405"/>
    </row>
    <row r="9" spans="1:16" s="26" customFormat="1" ht="7.5" customHeight="1" thickBot="1" x14ac:dyDescent="0.2">
      <c r="A9" s="33"/>
      <c r="B9" s="48"/>
      <c r="C9" s="31"/>
      <c r="D9" s="34"/>
      <c r="E9" s="31"/>
      <c r="F9" s="34"/>
      <c r="G9" s="31"/>
      <c r="H9" s="34"/>
      <c r="I9" s="34"/>
      <c r="J9" s="108"/>
      <c r="K9" s="405"/>
    </row>
    <row r="10" spans="1:16" ht="17.25" customHeight="1" thickBot="1" x14ac:dyDescent="0.2">
      <c r="A10" s="90" t="s">
        <v>106</v>
      </c>
      <c r="B10" s="241" t="s">
        <v>120</v>
      </c>
      <c r="C10" s="446" t="s">
        <v>444</v>
      </c>
      <c r="D10" s="447"/>
      <c r="E10" s="447"/>
      <c r="F10" s="447"/>
      <c r="G10" s="447"/>
      <c r="H10" s="447"/>
      <c r="I10" s="448"/>
      <c r="J10" s="109" t="s">
        <v>408</v>
      </c>
    </row>
    <row r="11" spans="1:16" ht="7.5" customHeight="1" thickBot="1" x14ac:dyDescent="0.2">
      <c r="A11" s="36"/>
      <c r="B11" s="49"/>
      <c r="C11" s="410"/>
      <c r="D11" s="410"/>
      <c r="E11" s="410"/>
      <c r="F11" s="410"/>
      <c r="G11" s="410"/>
      <c r="H11" s="410"/>
      <c r="I11" s="410"/>
      <c r="J11" s="109"/>
    </row>
    <row r="12" spans="1:16" ht="17.25" customHeight="1" thickBot="1" x14ac:dyDescent="0.2">
      <c r="A12" s="90" t="s">
        <v>106</v>
      </c>
      <c r="B12" s="241" t="s">
        <v>121</v>
      </c>
      <c r="C12" s="446" t="s">
        <v>445</v>
      </c>
      <c r="D12" s="447"/>
      <c r="E12" s="447"/>
      <c r="F12" s="447"/>
      <c r="G12" s="447"/>
      <c r="H12" s="447"/>
      <c r="I12" s="448"/>
      <c r="J12" s="109" t="s">
        <v>390</v>
      </c>
      <c r="L12" s="421" t="s">
        <v>459</v>
      </c>
      <c r="M12" s="421"/>
      <c r="N12" s="421"/>
      <c r="O12" s="421"/>
      <c r="P12" s="421"/>
    </row>
    <row r="13" spans="1:16" ht="7.5" customHeight="1" thickBot="1" x14ac:dyDescent="0.2">
      <c r="A13" s="36"/>
      <c r="B13" s="49"/>
      <c r="C13" s="37"/>
      <c r="D13" s="37"/>
      <c r="E13" s="37"/>
      <c r="F13" s="37"/>
      <c r="G13" s="37"/>
      <c r="H13" s="37"/>
      <c r="I13" s="37"/>
      <c r="J13" s="109"/>
      <c r="L13" s="421"/>
      <c r="M13" s="421"/>
      <c r="N13" s="421"/>
      <c r="O13" s="421"/>
      <c r="P13" s="421"/>
    </row>
    <row r="14" spans="1:16" ht="17.25" customHeight="1" thickBot="1" x14ac:dyDescent="0.2">
      <c r="A14" s="90" t="s">
        <v>106</v>
      </c>
      <c r="B14" s="241" t="s">
        <v>122</v>
      </c>
      <c r="C14" s="446" t="s">
        <v>366</v>
      </c>
      <c r="D14" s="447"/>
      <c r="E14" s="447"/>
      <c r="F14" s="447"/>
      <c r="G14" s="447"/>
      <c r="H14" s="447"/>
      <c r="I14" s="448"/>
      <c r="J14" s="109" t="s">
        <v>391</v>
      </c>
      <c r="L14" s="421"/>
      <c r="M14" s="421"/>
      <c r="N14" s="421"/>
      <c r="O14" s="421"/>
      <c r="P14" s="421"/>
    </row>
    <row r="15" spans="1:16" ht="7.5" customHeight="1" thickBot="1" x14ac:dyDescent="0.2">
      <c r="A15" s="36"/>
      <c r="B15" s="49"/>
      <c r="C15" s="37"/>
      <c r="D15" s="37"/>
      <c r="E15" s="37"/>
      <c r="F15" s="37"/>
      <c r="G15" s="37"/>
      <c r="H15" s="37"/>
      <c r="I15" s="37"/>
      <c r="J15" s="109"/>
      <c r="L15" s="421"/>
      <c r="M15" s="421"/>
      <c r="N15" s="421"/>
      <c r="O15" s="421"/>
      <c r="P15" s="421"/>
    </row>
    <row r="16" spans="1:16" ht="17.25" customHeight="1" thickBot="1" x14ac:dyDescent="0.2">
      <c r="A16" s="90" t="s">
        <v>106</v>
      </c>
      <c r="B16" s="208" t="s">
        <v>123</v>
      </c>
      <c r="C16" s="446" t="s">
        <v>442</v>
      </c>
      <c r="D16" s="447"/>
      <c r="E16" s="447"/>
      <c r="F16" s="447"/>
      <c r="G16" s="447"/>
      <c r="H16" s="447"/>
      <c r="I16" s="448"/>
      <c r="J16" s="109" t="s">
        <v>392</v>
      </c>
      <c r="L16" s="421"/>
      <c r="M16" s="421"/>
      <c r="N16" s="421"/>
      <c r="O16" s="421"/>
      <c r="P16" s="421"/>
    </row>
    <row r="17" spans="1:16" ht="7.5" customHeight="1" thickBot="1" x14ac:dyDescent="0.2">
      <c r="A17" s="90"/>
      <c r="B17" s="239"/>
      <c r="C17" s="95"/>
      <c r="D17" s="95"/>
      <c r="E17" s="95"/>
      <c r="F17" s="95"/>
      <c r="G17" s="95"/>
      <c r="H17" s="95"/>
      <c r="I17" s="95"/>
      <c r="J17" s="109"/>
      <c r="L17" s="421"/>
      <c r="M17" s="421"/>
      <c r="N17" s="421"/>
      <c r="O17" s="421"/>
      <c r="P17" s="421"/>
    </row>
    <row r="18" spans="1:16" ht="17.25" customHeight="1" thickBot="1" x14ac:dyDescent="0.2">
      <c r="A18" s="90" t="s">
        <v>106</v>
      </c>
      <c r="B18" s="208" t="s">
        <v>201</v>
      </c>
      <c r="C18" s="446" t="s">
        <v>374</v>
      </c>
      <c r="D18" s="447"/>
      <c r="E18" s="447"/>
      <c r="F18" s="447"/>
      <c r="G18" s="447"/>
      <c r="H18" s="447"/>
      <c r="I18" s="448"/>
      <c r="J18" s="212" t="s">
        <v>202</v>
      </c>
      <c r="L18" s="93"/>
      <c r="M18" s="93"/>
      <c r="N18" s="93"/>
      <c r="O18" s="93"/>
      <c r="P18" s="93"/>
    </row>
    <row r="19" spans="1:16" ht="7.5" customHeight="1" x14ac:dyDescent="0.15">
      <c r="A19" s="90"/>
      <c r="B19" s="239"/>
      <c r="C19" s="95"/>
      <c r="D19" s="95"/>
      <c r="E19" s="95"/>
      <c r="F19" s="95"/>
      <c r="G19" s="95"/>
      <c r="H19" s="95"/>
      <c r="I19" s="95"/>
      <c r="J19" s="109"/>
      <c r="L19" s="93"/>
      <c r="M19" s="93"/>
      <c r="N19" s="93"/>
      <c r="O19" s="93"/>
      <c r="P19" s="93"/>
    </row>
    <row r="20" spans="1:16" ht="24.75" customHeight="1" x14ac:dyDescent="0.15">
      <c r="A20" s="436" t="s">
        <v>249</v>
      </c>
      <c r="B20" s="437"/>
      <c r="C20" s="437"/>
      <c r="D20" s="437"/>
      <c r="E20" s="437"/>
      <c r="F20" s="437"/>
      <c r="G20" s="437"/>
      <c r="H20" s="437"/>
      <c r="I20" s="437"/>
      <c r="J20" s="438"/>
    </row>
    <row r="21" spans="1:16" ht="17.25" customHeight="1" x14ac:dyDescent="0.15">
      <c r="A21" s="442" t="s">
        <v>118</v>
      </c>
      <c r="B21" s="443"/>
      <c r="C21" s="238"/>
      <c r="D21" s="238"/>
      <c r="E21" s="238"/>
      <c r="F21" s="238"/>
      <c r="G21" s="238"/>
      <c r="H21" s="238"/>
      <c r="I21" s="238"/>
      <c r="J21" s="120"/>
      <c r="L21" s="93"/>
      <c r="M21" s="93"/>
      <c r="N21" s="93"/>
      <c r="O21" s="93"/>
      <c r="P21" s="93"/>
    </row>
    <row r="22" spans="1:16" ht="7.5" customHeight="1" thickBot="1" x14ac:dyDescent="0.2">
      <c r="A22" s="90"/>
      <c r="B22" s="239"/>
      <c r="C22" s="95"/>
      <c r="D22" s="95"/>
      <c r="E22" s="95"/>
      <c r="F22" s="95"/>
      <c r="G22" s="95"/>
      <c r="H22" s="95"/>
      <c r="I22" s="95"/>
      <c r="J22" s="109"/>
    </row>
    <row r="23" spans="1:16" ht="17.25" customHeight="1" thickBot="1" x14ac:dyDescent="0.2">
      <c r="A23" s="90"/>
      <c r="B23" s="239" t="s">
        <v>63</v>
      </c>
      <c r="C23" s="433" t="s">
        <v>42</v>
      </c>
      <c r="D23" s="433"/>
      <c r="E23" s="431">
        <v>25</v>
      </c>
      <c r="F23" s="432"/>
      <c r="G23" s="433" t="s">
        <v>43</v>
      </c>
      <c r="H23" s="433"/>
      <c r="I23" s="127">
        <v>12</v>
      </c>
      <c r="J23" s="109" t="s">
        <v>348</v>
      </c>
      <c r="L23" s="461" t="s">
        <v>84</v>
      </c>
      <c r="M23" s="463"/>
      <c r="N23" s="463"/>
      <c r="O23" s="463"/>
      <c r="P23" s="463"/>
    </row>
    <row r="24" spans="1:16" ht="7.5" customHeight="1" thickBot="1" x14ac:dyDescent="0.2">
      <c r="A24" s="90"/>
      <c r="B24" s="239"/>
      <c r="C24" s="95"/>
      <c r="D24" s="95"/>
      <c r="E24" s="95"/>
      <c r="F24" s="95"/>
      <c r="G24" s="95"/>
      <c r="H24" s="95"/>
      <c r="I24" s="95"/>
      <c r="J24" s="109"/>
      <c r="L24" s="463"/>
      <c r="M24" s="463"/>
      <c r="N24" s="463"/>
      <c r="O24" s="463"/>
      <c r="P24" s="463"/>
    </row>
    <row r="25" spans="1:16" ht="17.25" customHeight="1" thickBot="1" x14ac:dyDescent="0.2">
      <c r="A25" s="90"/>
      <c r="B25" s="239" t="s">
        <v>46</v>
      </c>
      <c r="C25" s="433" t="s">
        <v>42</v>
      </c>
      <c r="D25" s="433"/>
      <c r="E25" s="431"/>
      <c r="F25" s="432"/>
      <c r="G25" s="433" t="s">
        <v>43</v>
      </c>
      <c r="H25" s="433"/>
      <c r="I25" s="127"/>
      <c r="J25" s="109" t="s">
        <v>348</v>
      </c>
      <c r="L25" s="463"/>
      <c r="M25" s="463"/>
      <c r="N25" s="463"/>
      <c r="O25" s="463"/>
      <c r="P25" s="463"/>
    </row>
    <row r="26" spans="1:16" ht="7.5" customHeight="1" thickBot="1" x14ac:dyDescent="0.2">
      <c r="A26" s="90"/>
      <c r="B26" s="239"/>
      <c r="C26" s="95"/>
      <c r="D26" s="95"/>
      <c r="E26" s="95"/>
      <c r="F26" s="95"/>
      <c r="G26" s="95"/>
      <c r="H26" s="95"/>
      <c r="I26" s="95"/>
      <c r="J26" s="109"/>
      <c r="L26" s="463"/>
      <c r="M26" s="463"/>
      <c r="N26" s="463"/>
      <c r="O26" s="463"/>
      <c r="P26" s="463"/>
    </row>
    <row r="27" spans="1:16" ht="17.25" customHeight="1" thickBot="1" x14ac:dyDescent="0.2">
      <c r="A27" s="90"/>
      <c r="B27" s="239" t="s">
        <v>41</v>
      </c>
      <c r="C27" s="82" t="s">
        <v>81</v>
      </c>
      <c r="D27" s="94"/>
      <c r="E27" s="83"/>
      <c r="F27" s="83"/>
      <c r="G27" s="464" t="s">
        <v>443</v>
      </c>
      <c r="H27" s="465"/>
      <c r="I27" s="466"/>
      <c r="J27" s="109" t="s">
        <v>100</v>
      </c>
      <c r="L27" s="463"/>
      <c r="M27" s="463"/>
      <c r="N27" s="463"/>
      <c r="O27" s="463"/>
      <c r="P27" s="463"/>
    </row>
    <row r="28" spans="1:16" ht="7.5" customHeight="1" thickBot="1" x14ac:dyDescent="0.2">
      <c r="A28" s="90"/>
      <c r="B28" s="239"/>
      <c r="C28" s="94"/>
      <c r="D28" s="94"/>
      <c r="E28" s="83"/>
      <c r="F28" s="83"/>
      <c r="G28" s="94"/>
      <c r="H28" s="94"/>
      <c r="I28" s="84"/>
      <c r="J28" s="109"/>
      <c r="L28" s="463"/>
      <c r="M28" s="463"/>
      <c r="N28" s="463"/>
      <c r="O28" s="463"/>
      <c r="P28" s="463"/>
    </row>
    <row r="29" spans="1:16" ht="17.25" customHeight="1" thickBot="1" x14ac:dyDescent="0.2">
      <c r="A29" s="90"/>
      <c r="B29" s="239"/>
      <c r="C29" s="433" t="s">
        <v>42</v>
      </c>
      <c r="D29" s="433"/>
      <c r="E29" s="431">
        <v>10</v>
      </c>
      <c r="F29" s="432"/>
      <c r="G29" s="433" t="s">
        <v>43</v>
      </c>
      <c r="H29" s="433"/>
      <c r="I29" s="130">
        <v>5</v>
      </c>
      <c r="J29" s="109" t="s">
        <v>348</v>
      </c>
      <c r="L29" s="463"/>
      <c r="M29" s="463"/>
      <c r="N29" s="463"/>
      <c r="O29" s="463"/>
      <c r="P29" s="463"/>
    </row>
    <row r="30" spans="1:16" ht="7.5" customHeight="1" x14ac:dyDescent="0.15">
      <c r="A30" s="35"/>
      <c r="B30" s="27"/>
      <c r="C30" s="28"/>
      <c r="D30" s="28"/>
      <c r="E30" s="28"/>
      <c r="F30" s="28"/>
      <c r="G30" s="28"/>
      <c r="H30" s="28"/>
      <c r="I30" s="28"/>
      <c r="J30" s="110"/>
    </row>
    <row r="31" spans="1:16" ht="17.25" customHeight="1" x14ac:dyDescent="0.15">
      <c r="A31" s="488" t="s">
        <v>215</v>
      </c>
      <c r="B31" s="489"/>
      <c r="C31" s="249"/>
      <c r="D31" s="249"/>
      <c r="E31" s="249"/>
      <c r="F31" s="249"/>
      <c r="G31" s="249"/>
      <c r="H31" s="249"/>
      <c r="I31" s="249"/>
      <c r="J31" s="250"/>
      <c r="L31" s="93"/>
      <c r="M31" s="93"/>
      <c r="N31" s="93"/>
      <c r="O31" s="93"/>
      <c r="P31" s="93"/>
    </row>
    <row r="32" spans="1:16" ht="7.5" customHeight="1" x14ac:dyDescent="0.15">
      <c r="A32" s="90"/>
      <c r="B32" s="239"/>
      <c r="C32" s="95"/>
      <c r="D32" s="95"/>
      <c r="E32" s="95"/>
      <c r="F32" s="95"/>
      <c r="G32" s="95"/>
      <c r="H32" s="95"/>
      <c r="I32" s="95"/>
      <c r="J32" s="109"/>
    </row>
    <row r="33" spans="1:16" ht="17.25" customHeight="1" x14ac:dyDescent="0.15">
      <c r="A33" s="90" t="s">
        <v>106</v>
      </c>
      <c r="B33" s="239" t="s">
        <v>319</v>
      </c>
      <c r="C33" s="433" t="s">
        <v>42</v>
      </c>
      <c r="D33" s="433"/>
      <c r="E33" s="239" t="s">
        <v>214</v>
      </c>
      <c r="F33" s="239"/>
      <c r="G33" s="433" t="s">
        <v>43</v>
      </c>
      <c r="H33" s="433"/>
      <c r="I33" s="239" t="s">
        <v>214</v>
      </c>
      <c r="J33" s="251"/>
    </row>
    <row r="34" spans="1:16" ht="7.5" customHeight="1" thickBot="1" x14ac:dyDescent="0.2">
      <c r="A34" s="36"/>
      <c r="B34" s="49"/>
      <c r="C34" s="239"/>
      <c r="D34" s="239"/>
      <c r="E34" s="239"/>
      <c r="F34" s="239"/>
      <c r="G34" s="239"/>
      <c r="H34" s="239"/>
      <c r="I34" s="239"/>
      <c r="J34" s="251"/>
    </row>
    <row r="35" spans="1:16" ht="17.25" customHeight="1" thickBot="1" x14ac:dyDescent="0.2">
      <c r="A35" s="90"/>
      <c r="B35" s="217" t="s">
        <v>446</v>
      </c>
      <c r="C35" s="433" t="s">
        <v>42</v>
      </c>
      <c r="D35" s="433"/>
      <c r="E35" s="431">
        <v>0</v>
      </c>
      <c r="F35" s="432"/>
      <c r="G35" s="433" t="s">
        <v>43</v>
      </c>
      <c r="H35" s="433"/>
      <c r="I35" s="127">
        <v>0</v>
      </c>
      <c r="J35" s="251" t="s">
        <v>349</v>
      </c>
      <c r="L35" s="467" t="s">
        <v>232</v>
      </c>
      <c r="M35" s="468"/>
      <c r="N35" s="468"/>
      <c r="O35" s="468"/>
      <c r="P35" s="468"/>
    </row>
    <row r="36" spans="1:16" ht="7.5" customHeight="1" thickBot="1" x14ac:dyDescent="0.2">
      <c r="A36" s="90"/>
      <c r="B36" s="239"/>
      <c r="C36" s="239"/>
      <c r="D36" s="239"/>
      <c r="E36" s="239"/>
      <c r="F36" s="239"/>
      <c r="G36" s="239"/>
      <c r="H36" s="239"/>
      <c r="I36" s="239"/>
      <c r="J36" s="251"/>
      <c r="L36" s="468"/>
      <c r="M36" s="468"/>
      <c r="N36" s="468"/>
      <c r="O36" s="468"/>
      <c r="P36" s="468"/>
    </row>
    <row r="37" spans="1:16" ht="17.25" customHeight="1" thickBot="1" x14ac:dyDescent="0.2">
      <c r="A37" s="90"/>
      <c r="B37" s="217" t="s">
        <v>448</v>
      </c>
      <c r="C37" s="433" t="s">
        <v>42</v>
      </c>
      <c r="D37" s="433"/>
      <c r="E37" s="431">
        <v>2</v>
      </c>
      <c r="F37" s="432"/>
      <c r="G37" s="433" t="s">
        <v>43</v>
      </c>
      <c r="H37" s="433"/>
      <c r="I37" s="127">
        <v>0</v>
      </c>
      <c r="J37" s="251" t="s">
        <v>350</v>
      </c>
      <c r="L37" s="468"/>
      <c r="M37" s="468"/>
      <c r="N37" s="468"/>
      <c r="O37" s="468"/>
      <c r="P37" s="468"/>
    </row>
    <row r="38" spans="1:16" ht="7.5" customHeight="1" thickBot="1" x14ac:dyDescent="0.2">
      <c r="A38" s="90"/>
      <c r="B38" s="239"/>
      <c r="C38" s="239"/>
      <c r="D38" s="239"/>
      <c r="E38" s="239"/>
      <c r="F38" s="239"/>
      <c r="G38" s="239"/>
      <c r="H38" s="239"/>
      <c r="I38" s="239"/>
      <c r="J38" s="251"/>
      <c r="L38" s="468"/>
      <c r="M38" s="468"/>
      <c r="N38" s="468"/>
      <c r="O38" s="468"/>
      <c r="P38" s="468"/>
    </row>
    <row r="39" spans="1:16" ht="17.25" customHeight="1" thickBot="1" x14ac:dyDescent="0.2">
      <c r="A39" s="90"/>
      <c r="B39" s="217" t="s">
        <v>447</v>
      </c>
      <c r="C39" s="433" t="s">
        <v>42</v>
      </c>
      <c r="D39" s="433"/>
      <c r="E39" s="431">
        <v>23</v>
      </c>
      <c r="F39" s="432"/>
      <c r="G39" s="433" t="s">
        <v>43</v>
      </c>
      <c r="H39" s="433"/>
      <c r="I39" s="130">
        <v>12</v>
      </c>
      <c r="J39" s="251" t="s">
        <v>351</v>
      </c>
      <c r="L39" s="468"/>
      <c r="M39" s="468"/>
      <c r="N39" s="468"/>
      <c r="O39" s="468"/>
      <c r="P39" s="468"/>
    </row>
    <row r="40" spans="1:16" ht="7.5" customHeight="1" thickBot="1" x14ac:dyDescent="0.2">
      <c r="A40" s="90"/>
      <c r="B40" s="239"/>
      <c r="C40" s="239"/>
      <c r="D40" s="239"/>
      <c r="E40" s="239"/>
      <c r="F40" s="239"/>
      <c r="G40" s="239"/>
      <c r="H40" s="239"/>
      <c r="I40" s="239"/>
      <c r="J40" s="251"/>
      <c r="L40" s="468"/>
      <c r="M40" s="468"/>
      <c r="N40" s="468"/>
      <c r="O40" s="468"/>
      <c r="P40" s="468"/>
    </row>
    <row r="41" spans="1:16" ht="17.25" customHeight="1" thickBot="1" x14ac:dyDescent="0.2">
      <c r="A41" s="90"/>
      <c r="B41" s="217"/>
      <c r="C41" s="433" t="s">
        <v>42</v>
      </c>
      <c r="D41" s="433"/>
      <c r="E41" s="431"/>
      <c r="F41" s="432"/>
      <c r="G41" s="433" t="s">
        <v>43</v>
      </c>
      <c r="H41" s="433"/>
      <c r="I41" s="130"/>
      <c r="J41" s="251"/>
      <c r="L41" s="468"/>
      <c r="M41" s="468"/>
      <c r="N41" s="468"/>
      <c r="O41" s="468"/>
      <c r="P41" s="468"/>
    </row>
    <row r="42" spans="1:16" ht="7.5" customHeight="1" thickBot="1" x14ac:dyDescent="0.2">
      <c r="A42" s="90"/>
      <c r="B42" s="239"/>
      <c r="C42" s="239"/>
      <c r="D42" s="239"/>
      <c r="E42" s="239"/>
      <c r="F42" s="239"/>
      <c r="G42" s="239"/>
      <c r="H42" s="239"/>
      <c r="I42" s="239"/>
      <c r="J42" s="251"/>
    </row>
    <row r="43" spans="1:16" ht="17.25" customHeight="1" thickBot="1" x14ac:dyDescent="0.2">
      <c r="A43" s="90"/>
      <c r="B43" s="217"/>
      <c r="C43" s="433" t="s">
        <v>42</v>
      </c>
      <c r="D43" s="433"/>
      <c r="E43" s="431"/>
      <c r="F43" s="432"/>
      <c r="G43" s="433" t="s">
        <v>43</v>
      </c>
      <c r="H43" s="433"/>
      <c r="I43" s="130"/>
      <c r="J43" s="251"/>
    </row>
    <row r="44" spans="1:16" ht="7.5" customHeight="1" thickBot="1" x14ac:dyDescent="0.2">
      <c r="A44" s="90"/>
      <c r="B44" s="239"/>
      <c r="C44" s="239"/>
      <c r="D44" s="239"/>
      <c r="E44" s="239"/>
      <c r="F44" s="239"/>
      <c r="G44" s="239"/>
      <c r="H44" s="239"/>
      <c r="I44" s="239"/>
      <c r="J44" s="251"/>
    </row>
    <row r="45" spans="1:16" ht="17.25" customHeight="1" thickBot="1" x14ac:dyDescent="0.2">
      <c r="A45" s="90"/>
      <c r="B45" s="217"/>
      <c r="C45" s="433" t="s">
        <v>42</v>
      </c>
      <c r="D45" s="433"/>
      <c r="E45" s="431"/>
      <c r="F45" s="432"/>
      <c r="G45" s="433" t="s">
        <v>43</v>
      </c>
      <c r="H45" s="433"/>
      <c r="I45" s="130"/>
      <c r="J45" s="251"/>
    </row>
    <row r="46" spans="1:16" ht="7.5" customHeight="1" x14ac:dyDescent="0.15">
      <c r="A46" s="35"/>
      <c r="B46" s="242"/>
      <c r="C46" s="242"/>
      <c r="D46" s="242"/>
      <c r="E46" s="242"/>
      <c r="F46" s="242"/>
      <c r="G46" s="242"/>
      <c r="H46" s="242"/>
      <c r="I46" s="242"/>
      <c r="J46" s="252"/>
    </row>
    <row r="47" spans="1:16" ht="17.25" customHeight="1" x14ac:dyDescent="0.15">
      <c r="A47" s="436" t="s">
        <v>251</v>
      </c>
      <c r="B47" s="437"/>
      <c r="C47" s="437"/>
      <c r="D47" s="437"/>
      <c r="E47" s="437"/>
      <c r="F47" s="437"/>
      <c r="G47" s="437"/>
      <c r="H47" s="437"/>
      <c r="I47" s="437"/>
      <c r="J47" s="438"/>
      <c r="L47" s="467" t="s">
        <v>341</v>
      </c>
      <c r="M47" s="467"/>
      <c r="N47" s="467"/>
      <c r="O47" s="467"/>
      <c r="P47" s="467"/>
    </row>
    <row r="48" spans="1:16" ht="7.5" customHeight="1" x14ac:dyDescent="0.15">
      <c r="A48" s="45"/>
      <c r="B48" s="30"/>
      <c r="C48" s="30"/>
      <c r="D48" s="30"/>
      <c r="E48" s="30"/>
      <c r="F48" s="30"/>
      <c r="G48" s="30"/>
      <c r="H48" s="30"/>
      <c r="I48" s="30"/>
      <c r="J48" s="107"/>
      <c r="L48" s="467"/>
      <c r="M48" s="467"/>
      <c r="N48" s="467"/>
      <c r="O48" s="467"/>
      <c r="P48" s="467"/>
    </row>
    <row r="49" spans="1:16" ht="17.25" customHeight="1" x14ac:dyDescent="0.15">
      <c r="A49" s="444" t="s">
        <v>195</v>
      </c>
      <c r="B49" s="445"/>
      <c r="C49" s="47"/>
      <c r="D49" s="47"/>
      <c r="E49" s="47"/>
      <c r="F49" s="47"/>
      <c r="G49" s="47"/>
      <c r="H49" s="47"/>
      <c r="I49" s="47"/>
      <c r="J49" s="111"/>
      <c r="L49" s="467"/>
      <c r="M49" s="467"/>
      <c r="N49" s="467"/>
      <c r="O49" s="467"/>
      <c r="P49" s="467"/>
    </row>
    <row r="50" spans="1:16" ht="7.5" customHeight="1" thickBot="1" x14ac:dyDescent="0.2">
      <c r="A50" s="45"/>
      <c r="B50" s="29"/>
      <c r="C50" s="95"/>
      <c r="D50" s="95"/>
      <c r="E50" s="95"/>
      <c r="F50" s="95"/>
      <c r="G50" s="95"/>
      <c r="H50" s="95"/>
      <c r="I50" s="95"/>
      <c r="J50" s="112"/>
      <c r="L50" s="467"/>
      <c r="M50" s="467"/>
      <c r="N50" s="467"/>
      <c r="O50" s="467"/>
      <c r="P50" s="467"/>
    </row>
    <row r="51" spans="1:16" ht="17.25" customHeight="1" thickBot="1" x14ac:dyDescent="0.2">
      <c r="A51" s="45"/>
      <c r="B51" s="125" t="s">
        <v>196</v>
      </c>
      <c r="C51" s="433" t="s">
        <v>196</v>
      </c>
      <c r="D51" s="433"/>
      <c r="E51" s="449">
        <v>2</v>
      </c>
      <c r="F51" s="450"/>
      <c r="G51" s="433" t="s">
        <v>197</v>
      </c>
      <c r="H51" s="433"/>
      <c r="I51" s="213">
        <v>0</v>
      </c>
      <c r="J51" s="207" t="s">
        <v>352</v>
      </c>
      <c r="L51" s="467"/>
      <c r="M51" s="467"/>
      <c r="N51" s="467"/>
      <c r="O51" s="467"/>
      <c r="P51" s="467"/>
    </row>
    <row r="52" spans="1:16" ht="7.5" customHeight="1" x14ac:dyDescent="0.15">
      <c r="A52" s="45"/>
      <c r="B52" s="125"/>
      <c r="C52" s="46"/>
      <c r="D52" s="46"/>
      <c r="E52" s="46"/>
      <c r="F52" s="46"/>
      <c r="G52" s="46"/>
      <c r="H52" s="46"/>
      <c r="I52" s="46"/>
      <c r="J52" s="113"/>
      <c r="L52" s="467"/>
      <c r="M52" s="467"/>
      <c r="N52" s="467"/>
      <c r="O52" s="467"/>
      <c r="P52" s="467"/>
    </row>
    <row r="53" spans="1:16" ht="17.25" customHeight="1" x14ac:dyDescent="0.15">
      <c r="A53" s="444" t="s">
        <v>198</v>
      </c>
      <c r="B53" s="445"/>
      <c r="C53" s="47"/>
      <c r="D53" s="47"/>
      <c r="E53" s="47"/>
      <c r="F53" s="47"/>
      <c r="G53" s="47"/>
      <c r="H53" s="47"/>
      <c r="I53" s="47"/>
      <c r="J53" s="111"/>
      <c r="L53" s="467"/>
      <c r="M53" s="467"/>
      <c r="N53" s="467"/>
      <c r="O53" s="467"/>
      <c r="P53" s="467"/>
    </row>
    <row r="54" spans="1:16" ht="7.5" customHeight="1" thickBot="1" x14ac:dyDescent="0.2">
      <c r="A54" s="45"/>
      <c r="B54" s="29"/>
      <c r="C54" s="95"/>
      <c r="D54" s="95"/>
      <c r="E54" s="95"/>
      <c r="F54" s="95"/>
      <c r="G54" s="95"/>
      <c r="H54" s="95"/>
      <c r="I54" s="95"/>
      <c r="J54" s="112"/>
      <c r="L54" s="467"/>
      <c r="M54" s="467"/>
      <c r="N54" s="467"/>
      <c r="O54" s="467"/>
      <c r="P54" s="467"/>
    </row>
    <row r="55" spans="1:16" ht="17.25" customHeight="1" thickBot="1" x14ac:dyDescent="0.2">
      <c r="A55" s="45"/>
      <c r="B55" s="125" t="s">
        <v>199</v>
      </c>
      <c r="C55" s="82" t="s">
        <v>203</v>
      </c>
      <c r="D55" s="94"/>
      <c r="E55" s="83"/>
      <c r="F55" s="83"/>
      <c r="I55" s="127" t="s">
        <v>276</v>
      </c>
      <c r="J55" s="207" t="s">
        <v>204</v>
      </c>
      <c r="L55" s="467"/>
      <c r="M55" s="467"/>
      <c r="N55" s="467"/>
      <c r="O55" s="467"/>
      <c r="P55" s="467"/>
    </row>
    <row r="56" spans="1:16" ht="7.5" customHeight="1" x14ac:dyDescent="0.15">
      <c r="A56" s="45"/>
      <c r="B56" s="125"/>
      <c r="C56" s="46"/>
      <c r="D56" s="46"/>
      <c r="E56" s="46"/>
      <c r="F56" s="46"/>
      <c r="G56" s="46"/>
      <c r="H56" s="46"/>
      <c r="I56" s="46"/>
      <c r="J56" s="113"/>
    </row>
    <row r="57" spans="1:16" ht="17.25" customHeight="1" x14ac:dyDescent="0.15">
      <c r="A57" s="436" t="s">
        <v>293</v>
      </c>
      <c r="B57" s="437"/>
      <c r="C57" s="437"/>
      <c r="D57" s="437"/>
      <c r="E57" s="437"/>
      <c r="F57" s="437"/>
      <c r="G57" s="437"/>
      <c r="H57" s="437"/>
      <c r="I57" s="437"/>
      <c r="J57" s="438"/>
      <c r="L57" s="461" t="s">
        <v>257</v>
      </c>
      <c r="M57" s="461"/>
      <c r="N57" s="461"/>
      <c r="O57" s="461"/>
      <c r="P57" s="461"/>
    </row>
    <row r="58" spans="1:16" ht="7.5" customHeight="1" x14ac:dyDescent="0.15">
      <c r="A58" s="45"/>
      <c r="B58" s="30"/>
      <c r="C58" s="30"/>
      <c r="D58" s="30"/>
      <c r="E58" s="30"/>
      <c r="F58" s="30"/>
      <c r="G58" s="30"/>
      <c r="H58" s="30"/>
      <c r="I58" s="30"/>
      <c r="J58" s="107"/>
      <c r="L58" s="461"/>
      <c r="M58" s="461"/>
      <c r="N58" s="461"/>
      <c r="O58" s="461"/>
      <c r="P58" s="461"/>
    </row>
    <row r="59" spans="1:16" ht="17.25" customHeight="1" x14ac:dyDescent="0.15">
      <c r="A59" s="444" t="s">
        <v>117</v>
      </c>
      <c r="B59" s="445"/>
      <c r="C59" s="47"/>
      <c r="D59" s="47"/>
      <c r="E59" s="47"/>
      <c r="F59" s="47"/>
      <c r="G59" s="47"/>
      <c r="H59" s="47"/>
      <c r="I59" s="47"/>
      <c r="J59" s="111"/>
      <c r="L59" s="461"/>
      <c r="M59" s="461"/>
      <c r="N59" s="461"/>
      <c r="O59" s="461"/>
      <c r="P59" s="461"/>
    </row>
    <row r="60" spans="1:16" ht="7.5" customHeight="1" thickBot="1" x14ac:dyDescent="0.2">
      <c r="A60" s="45"/>
      <c r="B60" s="29"/>
      <c r="C60" s="29"/>
      <c r="D60" s="29"/>
      <c r="E60" s="29"/>
      <c r="F60" s="29"/>
      <c r="G60" s="29"/>
      <c r="H60" s="29"/>
      <c r="I60" s="29"/>
      <c r="J60" s="112"/>
      <c r="L60" s="461"/>
      <c r="M60" s="461"/>
      <c r="N60" s="461"/>
      <c r="O60" s="461"/>
      <c r="P60" s="461"/>
    </row>
    <row r="61" spans="1:16" ht="17.25" customHeight="1" thickBot="1" x14ac:dyDescent="0.2">
      <c r="A61" s="45"/>
      <c r="B61" s="125" t="s">
        <v>31</v>
      </c>
      <c r="C61" s="446"/>
      <c r="D61" s="447"/>
      <c r="E61" s="447"/>
      <c r="F61" s="447"/>
      <c r="G61" s="447"/>
      <c r="H61" s="447"/>
      <c r="I61" s="448"/>
      <c r="J61" s="113" t="s">
        <v>149</v>
      </c>
      <c r="L61" s="461"/>
      <c r="M61" s="461"/>
      <c r="N61" s="461"/>
      <c r="O61" s="461"/>
      <c r="P61" s="461"/>
    </row>
    <row r="62" spans="1:16" ht="7.5" customHeight="1" thickBot="1" x14ac:dyDescent="0.2">
      <c r="A62" s="45"/>
      <c r="B62" s="125"/>
      <c r="C62" s="46"/>
      <c r="D62" s="46"/>
      <c r="E62" s="46"/>
      <c r="F62" s="46"/>
      <c r="G62" s="46"/>
      <c r="H62" s="46"/>
      <c r="I62" s="46"/>
      <c r="J62" s="113"/>
      <c r="L62" s="461"/>
      <c r="M62" s="461"/>
      <c r="N62" s="461"/>
      <c r="O62" s="461"/>
      <c r="P62" s="461"/>
    </row>
    <row r="63" spans="1:16" ht="17.25" customHeight="1" thickBot="1" x14ac:dyDescent="0.2">
      <c r="A63" s="45"/>
      <c r="B63" s="125" t="s">
        <v>32</v>
      </c>
      <c r="C63" s="446"/>
      <c r="D63" s="447"/>
      <c r="E63" s="447"/>
      <c r="F63" s="447"/>
      <c r="G63" s="447"/>
      <c r="H63" s="447"/>
      <c r="I63" s="448"/>
      <c r="J63" s="113" t="s">
        <v>393</v>
      </c>
      <c r="L63" s="461"/>
      <c r="M63" s="461"/>
      <c r="N63" s="461"/>
      <c r="O63" s="461"/>
      <c r="P63" s="461"/>
    </row>
    <row r="64" spans="1:16" ht="7.5" customHeight="1" x14ac:dyDescent="0.15">
      <c r="A64" s="45"/>
      <c r="B64" s="125"/>
      <c r="C64" s="46"/>
      <c r="D64" s="46"/>
      <c r="E64" s="46"/>
      <c r="F64" s="46"/>
      <c r="G64" s="46"/>
      <c r="H64" s="46"/>
      <c r="I64" s="46"/>
      <c r="J64" s="113"/>
      <c r="L64" s="461"/>
      <c r="M64" s="461"/>
      <c r="N64" s="461"/>
      <c r="O64" s="461"/>
      <c r="P64" s="461"/>
    </row>
    <row r="65" spans="1:16" ht="17.25" customHeight="1" x14ac:dyDescent="0.15">
      <c r="A65" s="444" t="s">
        <v>116</v>
      </c>
      <c r="B65" s="445"/>
      <c r="C65" s="47"/>
      <c r="D65" s="47"/>
      <c r="E65" s="47"/>
      <c r="F65" s="47"/>
      <c r="G65" s="47"/>
      <c r="H65" s="47"/>
      <c r="I65" s="47"/>
      <c r="J65" s="111"/>
      <c r="L65" s="461"/>
      <c r="M65" s="461"/>
      <c r="N65" s="461"/>
      <c r="O65" s="461"/>
      <c r="P65" s="461"/>
    </row>
    <row r="66" spans="1:16" ht="7.5" customHeight="1" thickBot="1" x14ac:dyDescent="0.2">
      <c r="A66" s="45"/>
      <c r="B66" s="125"/>
      <c r="C66" s="46"/>
      <c r="D66" s="46"/>
      <c r="E66" s="46"/>
      <c r="F66" s="46"/>
      <c r="G66" s="46"/>
      <c r="H66" s="46"/>
      <c r="I66" s="46"/>
      <c r="J66" s="113"/>
    </row>
    <row r="67" spans="1:16" ht="17.25" customHeight="1" thickBot="1" x14ac:dyDescent="0.2">
      <c r="A67" s="45"/>
      <c r="B67" s="125" t="s">
        <v>31</v>
      </c>
      <c r="C67" s="446"/>
      <c r="D67" s="447"/>
      <c r="E67" s="447"/>
      <c r="F67" s="447"/>
      <c r="G67" s="447"/>
      <c r="H67" s="447"/>
      <c r="I67" s="448"/>
      <c r="J67" s="113" t="s">
        <v>149</v>
      </c>
      <c r="L67" s="6" t="s">
        <v>231</v>
      </c>
    </row>
    <row r="68" spans="1:16" ht="7.5" customHeight="1" thickBot="1" x14ac:dyDescent="0.2">
      <c r="A68" s="45"/>
      <c r="B68" s="125"/>
      <c r="C68" s="46"/>
      <c r="D68" s="46"/>
      <c r="E68" s="46"/>
      <c r="F68" s="46"/>
      <c r="G68" s="46"/>
      <c r="H68" s="46"/>
      <c r="I68" s="46"/>
      <c r="J68" s="113"/>
    </row>
    <row r="69" spans="1:16" ht="17.25" customHeight="1" thickBot="1" x14ac:dyDescent="0.2">
      <c r="A69" s="45"/>
      <c r="B69" s="125" t="s">
        <v>32</v>
      </c>
      <c r="C69" s="446"/>
      <c r="D69" s="447"/>
      <c r="E69" s="447"/>
      <c r="F69" s="447"/>
      <c r="G69" s="447"/>
      <c r="H69" s="447"/>
      <c r="I69" s="448"/>
      <c r="J69" s="113" t="s">
        <v>394</v>
      </c>
      <c r="O69" s="461" t="s">
        <v>85</v>
      </c>
      <c r="P69" s="461"/>
    </row>
    <row r="70" spans="1:16" ht="7.5" customHeight="1" x14ac:dyDescent="0.15">
      <c r="A70" s="45"/>
      <c r="B70" s="125"/>
      <c r="C70" s="46"/>
      <c r="D70" s="46"/>
      <c r="E70" s="46"/>
      <c r="F70" s="46"/>
      <c r="G70" s="46"/>
      <c r="H70" s="46"/>
      <c r="I70" s="46"/>
      <c r="J70" s="113"/>
      <c r="O70" s="461"/>
      <c r="P70" s="461"/>
    </row>
    <row r="71" spans="1:16" ht="17.25" customHeight="1" x14ac:dyDescent="0.15">
      <c r="A71" s="444" t="s">
        <v>115</v>
      </c>
      <c r="B71" s="445"/>
      <c r="C71" s="303"/>
      <c r="D71" s="303"/>
      <c r="E71" s="303"/>
      <c r="F71" s="303"/>
      <c r="G71" s="303"/>
      <c r="H71" s="303"/>
      <c r="I71" s="303"/>
      <c r="J71" s="304"/>
      <c r="O71" s="461"/>
      <c r="P71" s="461"/>
    </row>
    <row r="72" spans="1:16" ht="7.5" customHeight="1" thickBot="1" x14ac:dyDescent="0.2">
      <c r="A72" s="305"/>
      <c r="B72" s="306"/>
      <c r="C72" s="306"/>
      <c r="D72" s="306"/>
      <c r="E72" s="306"/>
      <c r="F72" s="306"/>
      <c r="G72" s="306"/>
      <c r="H72" s="306"/>
      <c r="I72" s="306"/>
      <c r="J72" s="307"/>
      <c r="O72" s="461"/>
      <c r="P72" s="461"/>
    </row>
    <row r="73" spans="1:16" ht="17.25" customHeight="1" thickBot="1" x14ac:dyDescent="0.2">
      <c r="A73" s="305"/>
      <c r="B73" s="401" t="s">
        <v>31</v>
      </c>
      <c r="C73" s="428"/>
      <c r="D73" s="429"/>
      <c r="E73" s="429"/>
      <c r="F73" s="429"/>
      <c r="G73" s="429"/>
      <c r="H73" s="429"/>
      <c r="I73" s="430"/>
      <c r="J73" s="400" t="s">
        <v>362</v>
      </c>
      <c r="O73" s="461"/>
      <c r="P73" s="461"/>
    </row>
    <row r="74" spans="1:16" ht="7.5" customHeight="1" thickBot="1" x14ac:dyDescent="0.2">
      <c r="A74" s="305"/>
      <c r="B74" s="306"/>
      <c r="C74" s="306"/>
      <c r="D74" s="306"/>
      <c r="E74" s="306"/>
      <c r="F74" s="306"/>
      <c r="G74" s="306"/>
      <c r="H74" s="306"/>
      <c r="I74" s="306"/>
      <c r="J74" s="400"/>
      <c r="L74" s="88"/>
      <c r="O74" s="461"/>
      <c r="P74" s="461"/>
    </row>
    <row r="75" spans="1:16" ht="17.25" customHeight="1" thickBot="1" x14ac:dyDescent="0.2">
      <c r="A75" s="305"/>
      <c r="B75" s="401" t="s">
        <v>32</v>
      </c>
      <c r="C75" s="428"/>
      <c r="D75" s="429"/>
      <c r="E75" s="429"/>
      <c r="F75" s="429"/>
      <c r="G75" s="429"/>
      <c r="H75" s="429"/>
      <c r="I75" s="430"/>
      <c r="J75" s="400" t="s">
        <v>363</v>
      </c>
      <c r="O75" s="461"/>
      <c r="P75" s="461"/>
    </row>
    <row r="76" spans="1:16" ht="7.5" customHeight="1" x14ac:dyDescent="0.15">
      <c r="A76" s="308"/>
      <c r="B76" s="309"/>
      <c r="C76" s="309"/>
      <c r="D76" s="309"/>
      <c r="E76" s="309"/>
      <c r="F76" s="309"/>
      <c r="G76" s="309"/>
      <c r="H76" s="309"/>
      <c r="I76" s="309"/>
      <c r="J76" s="310"/>
    </row>
    <row r="77" spans="1:16" ht="17.25" customHeight="1" x14ac:dyDescent="0.15">
      <c r="A77" s="436" t="s">
        <v>294</v>
      </c>
      <c r="B77" s="437"/>
      <c r="C77" s="437"/>
      <c r="D77" s="437"/>
      <c r="E77" s="437"/>
      <c r="F77" s="437"/>
      <c r="G77" s="437"/>
      <c r="H77" s="437"/>
      <c r="I77" s="437"/>
      <c r="J77" s="438"/>
    </row>
    <row r="78" spans="1:16" ht="7.5" customHeight="1" thickBot="1" x14ac:dyDescent="0.2">
      <c r="A78" s="50"/>
      <c r="B78" s="30"/>
      <c r="C78" s="30"/>
      <c r="D78" s="30"/>
      <c r="E78" s="30"/>
      <c r="F78" s="30"/>
      <c r="G78" s="30"/>
      <c r="H78" s="30"/>
      <c r="I78" s="30"/>
      <c r="J78" s="107"/>
    </row>
    <row r="79" spans="1:16" ht="17.25" customHeight="1" thickBot="1" x14ac:dyDescent="0.2">
      <c r="A79" s="90" t="s">
        <v>106</v>
      </c>
      <c r="B79" s="239" t="s">
        <v>124</v>
      </c>
      <c r="C79" s="446" t="s">
        <v>409</v>
      </c>
      <c r="D79" s="447"/>
      <c r="E79" s="447"/>
      <c r="F79" s="447"/>
      <c r="G79" s="447"/>
      <c r="H79" s="447"/>
      <c r="I79" s="448"/>
      <c r="J79" s="109" t="s">
        <v>395</v>
      </c>
      <c r="M79" s="85"/>
      <c r="N79" s="85"/>
      <c r="O79" s="85"/>
      <c r="P79" s="85"/>
    </row>
    <row r="80" spans="1:16" ht="7.5" customHeight="1" thickBot="1" x14ac:dyDescent="0.2">
      <c r="A80" s="90"/>
      <c r="B80" s="239"/>
      <c r="C80" s="37"/>
      <c r="D80" s="37"/>
      <c r="E80" s="37"/>
      <c r="F80" s="37"/>
      <c r="G80" s="37"/>
      <c r="H80" s="37"/>
      <c r="I80" s="37"/>
      <c r="J80" s="109"/>
      <c r="L80" s="85"/>
      <c r="M80" s="85"/>
      <c r="N80" s="85"/>
      <c r="O80" s="85"/>
      <c r="P80" s="85"/>
    </row>
    <row r="81" spans="1:16" ht="17.25" customHeight="1" thickBot="1" x14ac:dyDescent="0.2">
      <c r="A81" s="92" t="s">
        <v>106</v>
      </c>
      <c r="B81" s="240" t="s">
        <v>125</v>
      </c>
      <c r="C81" s="483" t="s">
        <v>367</v>
      </c>
      <c r="D81" s="484"/>
      <c r="E81" s="484"/>
      <c r="F81" s="484"/>
      <c r="G81" s="484"/>
      <c r="H81" s="484"/>
      <c r="I81" s="485"/>
      <c r="J81" s="114" t="s">
        <v>82</v>
      </c>
      <c r="L81" s="462" t="s">
        <v>353</v>
      </c>
      <c r="M81" s="462"/>
      <c r="N81" s="462"/>
      <c r="O81" s="462"/>
      <c r="P81" s="462"/>
    </row>
    <row r="82" spans="1:16" ht="8.25" customHeight="1" thickBot="1" x14ac:dyDescent="0.2">
      <c r="A82" s="92"/>
      <c r="B82" s="240"/>
      <c r="C82" s="51"/>
      <c r="D82" s="51"/>
      <c r="E82" s="51"/>
      <c r="F82" s="51"/>
      <c r="G82" s="51"/>
      <c r="H82" s="51"/>
      <c r="I82" s="51"/>
      <c r="J82" s="115"/>
      <c r="L82" s="462"/>
      <c r="M82" s="462"/>
      <c r="N82" s="462"/>
      <c r="O82" s="462"/>
      <c r="P82" s="462"/>
    </row>
    <row r="83" spans="1:16" ht="17.25" customHeight="1" thickBot="1" x14ac:dyDescent="0.2">
      <c r="A83" s="92" t="s">
        <v>106</v>
      </c>
      <c r="B83" s="240" t="s">
        <v>126</v>
      </c>
      <c r="C83" s="128" t="s">
        <v>258</v>
      </c>
      <c r="D83" s="51"/>
      <c r="E83" s="51" t="s">
        <v>34</v>
      </c>
      <c r="F83" s="51"/>
      <c r="G83" s="51"/>
      <c r="H83" s="51"/>
      <c r="I83" s="51"/>
      <c r="J83" s="109" t="s">
        <v>101</v>
      </c>
      <c r="L83" s="462"/>
      <c r="M83" s="462"/>
      <c r="N83" s="462"/>
      <c r="O83" s="462"/>
      <c r="P83" s="462"/>
    </row>
    <row r="84" spans="1:16" ht="7.5" customHeight="1" thickBot="1" x14ac:dyDescent="0.2">
      <c r="A84" s="92"/>
      <c r="B84" s="240"/>
      <c r="C84" s="51"/>
      <c r="D84" s="51"/>
      <c r="E84" s="51"/>
      <c r="F84" s="51"/>
      <c r="G84" s="51"/>
      <c r="H84" s="51"/>
      <c r="I84" s="51"/>
      <c r="J84" s="115"/>
      <c r="L84" s="85"/>
      <c r="M84" s="85"/>
      <c r="N84" s="85"/>
      <c r="O84" s="85"/>
      <c r="P84" s="85"/>
    </row>
    <row r="85" spans="1:16" ht="17.25" customHeight="1" thickBot="1" x14ac:dyDescent="0.2">
      <c r="A85" s="90" t="s">
        <v>106</v>
      </c>
      <c r="B85" s="239" t="s">
        <v>205</v>
      </c>
      <c r="C85" s="446" t="s">
        <v>410</v>
      </c>
      <c r="D85" s="447"/>
      <c r="E85" s="447"/>
      <c r="F85" s="447"/>
      <c r="G85" s="447"/>
      <c r="H85" s="447"/>
      <c r="I85" s="448"/>
      <c r="J85" s="109"/>
      <c r="L85" s="85"/>
      <c r="M85" s="85"/>
      <c r="N85" s="85"/>
      <c r="O85" s="85"/>
      <c r="P85" s="85"/>
    </row>
    <row r="86" spans="1:16" ht="7.5" customHeight="1" thickBot="1" x14ac:dyDescent="0.2">
      <c r="A86" s="36"/>
      <c r="B86" s="49"/>
      <c r="C86" s="37"/>
      <c r="D86" s="37"/>
      <c r="E86" s="37"/>
      <c r="F86" s="37"/>
      <c r="G86" s="37"/>
      <c r="H86" s="37"/>
      <c r="I86" s="37"/>
      <c r="J86" s="109"/>
    </row>
    <row r="87" spans="1:16" ht="17.25" customHeight="1" thickBot="1" x14ac:dyDescent="0.2">
      <c r="A87" s="90" t="s">
        <v>106</v>
      </c>
      <c r="B87" s="239" t="s">
        <v>206</v>
      </c>
      <c r="C87" s="446" t="s">
        <v>411</v>
      </c>
      <c r="D87" s="447"/>
      <c r="E87" s="447"/>
      <c r="F87" s="447"/>
      <c r="G87" s="447"/>
      <c r="H87" s="447"/>
      <c r="I87" s="448"/>
      <c r="J87" s="109"/>
    </row>
    <row r="88" spans="1:16" ht="7.5" customHeight="1" x14ac:dyDescent="0.15">
      <c r="A88" s="35"/>
      <c r="B88" s="27"/>
      <c r="C88" s="28"/>
      <c r="D88" s="28"/>
      <c r="E88" s="28"/>
      <c r="F88" s="28"/>
      <c r="G88" s="28"/>
      <c r="H88" s="28"/>
      <c r="I88" s="28"/>
      <c r="J88" s="110"/>
    </row>
    <row r="89" spans="1:16" ht="17.25" customHeight="1" x14ac:dyDescent="0.15">
      <c r="A89" s="436" t="s">
        <v>277</v>
      </c>
      <c r="B89" s="437"/>
      <c r="C89" s="437"/>
      <c r="D89" s="437"/>
      <c r="E89" s="437"/>
      <c r="F89" s="437"/>
      <c r="G89" s="437"/>
      <c r="H89" s="437"/>
      <c r="I89" s="437"/>
      <c r="J89" s="438"/>
    </row>
    <row r="90" spans="1:16" s="52" customFormat="1" ht="7.5" customHeight="1" x14ac:dyDescent="0.15">
      <c r="A90" s="32"/>
      <c r="B90" s="30"/>
      <c r="C90" s="30"/>
      <c r="D90" s="30"/>
      <c r="E90" s="30"/>
      <c r="F90" s="30"/>
      <c r="G90" s="30"/>
      <c r="H90" s="30"/>
      <c r="I90" s="30"/>
      <c r="J90" s="107"/>
      <c r="K90" s="406"/>
    </row>
    <row r="91" spans="1:16" ht="17.25" customHeight="1" x14ac:dyDescent="0.15">
      <c r="A91" s="442" t="s">
        <v>210</v>
      </c>
      <c r="B91" s="443"/>
      <c r="C91" s="121"/>
      <c r="D91" s="121"/>
      <c r="E91" s="121"/>
      <c r="F91" s="121"/>
      <c r="G91" s="121"/>
      <c r="H91" s="121"/>
      <c r="I91" s="121"/>
      <c r="J91" s="122"/>
    </row>
    <row r="92" spans="1:16" ht="7.5" customHeight="1" thickBot="1" x14ac:dyDescent="0.2">
      <c r="A92" s="90"/>
      <c r="B92" s="239"/>
      <c r="C92" s="95"/>
      <c r="D92" s="95"/>
      <c r="E92" s="95"/>
      <c r="F92" s="95"/>
      <c r="G92" s="95"/>
      <c r="H92" s="95"/>
      <c r="I92" s="95"/>
      <c r="J92" s="109"/>
    </row>
    <row r="93" spans="1:16" ht="17.25" customHeight="1" thickBot="1" x14ac:dyDescent="0.2">
      <c r="A93" s="90"/>
      <c r="B93" s="239" t="s">
        <v>65</v>
      </c>
      <c r="C93" s="446" t="s">
        <v>449</v>
      </c>
      <c r="D93" s="447"/>
      <c r="E93" s="447"/>
      <c r="F93" s="447"/>
      <c r="G93" s="447"/>
      <c r="H93" s="447"/>
      <c r="I93" s="448"/>
      <c r="J93" s="116" t="s">
        <v>396</v>
      </c>
      <c r="M93" s="131"/>
      <c r="N93" s="131"/>
      <c r="O93" s="131"/>
      <c r="P93" s="131"/>
    </row>
    <row r="94" spans="1:16" s="52" customFormat="1" ht="7.5" customHeight="1" thickBot="1" x14ac:dyDescent="0.2">
      <c r="A94" s="53"/>
      <c r="B94" s="91"/>
      <c r="C94" s="95"/>
      <c r="D94" s="95"/>
      <c r="E94" s="95"/>
      <c r="F94" s="95"/>
      <c r="G94" s="95"/>
      <c r="H94" s="95"/>
      <c r="I94" s="95"/>
      <c r="J94" s="112"/>
      <c r="K94" s="406"/>
      <c r="L94" s="131"/>
      <c r="M94" s="131"/>
      <c r="N94" s="131"/>
      <c r="O94" s="131"/>
      <c r="P94" s="131"/>
    </row>
    <row r="95" spans="1:16" ht="17.25" customHeight="1" thickBot="1" x14ac:dyDescent="0.2">
      <c r="A95" s="90"/>
      <c r="B95" s="239" t="s">
        <v>64</v>
      </c>
      <c r="C95" s="446" t="s">
        <v>450</v>
      </c>
      <c r="D95" s="447"/>
      <c r="E95" s="447"/>
      <c r="F95" s="447"/>
      <c r="G95" s="447"/>
      <c r="H95" s="447"/>
      <c r="I95" s="448"/>
      <c r="J95" s="116" t="s">
        <v>390</v>
      </c>
      <c r="M95" s="150"/>
      <c r="N95" s="150"/>
      <c r="O95" s="150"/>
      <c r="P95" s="150"/>
    </row>
    <row r="96" spans="1:16" s="52" customFormat="1" ht="7.5" customHeight="1" thickBot="1" x14ac:dyDescent="0.2">
      <c r="A96" s="53"/>
      <c r="B96" s="91"/>
      <c r="C96" s="95"/>
      <c r="D96" s="95"/>
      <c r="E96" s="95"/>
      <c r="F96" s="95"/>
      <c r="G96" s="95"/>
      <c r="H96" s="95"/>
      <c r="I96" s="95"/>
      <c r="J96" s="112"/>
      <c r="K96" s="406"/>
      <c r="L96" s="150"/>
      <c r="M96" s="150"/>
      <c r="N96" s="150"/>
      <c r="O96" s="150"/>
      <c r="P96" s="150"/>
    </row>
    <row r="97" spans="1:16" ht="17.25" customHeight="1" thickBot="1" x14ac:dyDescent="0.2">
      <c r="A97" s="90"/>
      <c r="B97" s="239" t="s">
        <v>207</v>
      </c>
      <c r="C97" s="440">
        <v>1</v>
      </c>
      <c r="D97" s="441"/>
      <c r="E97" s="95" t="s">
        <v>208</v>
      </c>
      <c r="F97" s="95"/>
      <c r="G97" s="95"/>
      <c r="H97" s="95"/>
      <c r="I97" s="95"/>
      <c r="J97" s="116" t="s">
        <v>354</v>
      </c>
      <c r="M97" s="150"/>
      <c r="N97" s="150"/>
      <c r="O97" s="150"/>
      <c r="P97" s="150"/>
    </row>
    <row r="98" spans="1:16" ht="7.5" customHeight="1" thickBot="1" x14ac:dyDescent="0.2">
      <c r="A98" s="90"/>
      <c r="B98" s="239"/>
      <c r="C98" s="95"/>
      <c r="D98" s="95"/>
      <c r="E98" s="95"/>
      <c r="F98" s="95"/>
      <c r="G98" s="95"/>
      <c r="H98" s="95"/>
      <c r="I98" s="95"/>
      <c r="J98" s="109"/>
      <c r="L98" s="439" t="s">
        <v>137</v>
      </c>
      <c r="M98" s="439"/>
      <c r="N98" s="439"/>
      <c r="O98" s="439"/>
      <c r="P98" s="439"/>
    </row>
    <row r="99" spans="1:16" ht="17.25" customHeight="1" thickBot="1" x14ac:dyDescent="0.2">
      <c r="A99" s="90"/>
      <c r="B99" s="95" t="s">
        <v>230</v>
      </c>
      <c r="C99" s="440">
        <v>300</v>
      </c>
      <c r="D99" s="441"/>
      <c r="E99" s="95" t="s">
        <v>67</v>
      </c>
      <c r="F99" s="95"/>
      <c r="G99" s="434">
        <v>3</v>
      </c>
      <c r="H99" s="435"/>
      <c r="I99" s="6" t="s">
        <v>147</v>
      </c>
      <c r="J99" s="117" t="s">
        <v>355</v>
      </c>
      <c r="L99" s="439"/>
      <c r="M99" s="439"/>
      <c r="N99" s="439"/>
      <c r="O99" s="439"/>
      <c r="P99" s="439"/>
    </row>
    <row r="100" spans="1:16" ht="7.5" customHeight="1" thickBot="1" x14ac:dyDescent="0.2">
      <c r="A100" s="90"/>
      <c r="B100" s="95"/>
      <c r="C100" s="95"/>
      <c r="D100" s="95"/>
      <c r="E100" s="95"/>
      <c r="F100" s="95"/>
      <c r="G100" s="95"/>
      <c r="H100" s="95"/>
      <c r="I100" s="95"/>
      <c r="J100" s="109"/>
      <c r="L100" s="439"/>
      <c r="M100" s="439"/>
      <c r="N100" s="439"/>
      <c r="O100" s="439"/>
      <c r="P100" s="439"/>
    </row>
    <row r="101" spans="1:16" ht="17.25" customHeight="1" thickBot="1" x14ac:dyDescent="0.2">
      <c r="A101" s="90"/>
      <c r="B101" s="95" t="s">
        <v>145</v>
      </c>
      <c r="C101" s="82" t="s">
        <v>143</v>
      </c>
      <c r="D101" s="95"/>
      <c r="E101" s="95"/>
      <c r="F101" s="95"/>
      <c r="G101" s="434">
        <v>3</v>
      </c>
      <c r="H101" s="435"/>
      <c r="I101" s="6" t="s">
        <v>147</v>
      </c>
      <c r="J101" s="109" t="s">
        <v>356</v>
      </c>
      <c r="L101" s="439"/>
      <c r="M101" s="439"/>
      <c r="N101" s="439"/>
      <c r="O101" s="439"/>
      <c r="P101" s="439"/>
    </row>
    <row r="102" spans="1:16" ht="8.25" customHeight="1" thickBot="1" x14ac:dyDescent="0.2">
      <c r="A102" s="90"/>
      <c r="B102" s="239"/>
      <c r="C102" s="95"/>
      <c r="D102" s="95"/>
      <c r="E102" s="95"/>
      <c r="F102" s="95"/>
      <c r="G102" s="95"/>
      <c r="H102" s="95"/>
      <c r="J102" s="109"/>
      <c r="L102" s="131"/>
      <c r="M102" s="131"/>
      <c r="N102" s="131"/>
      <c r="O102" s="131"/>
      <c r="P102" s="131"/>
    </row>
    <row r="103" spans="1:16" ht="17.25" customHeight="1" thickBot="1" x14ac:dyDescent="0.2">
      <c r="A103" s="90"/>
      <c r="B103" s="95" t="s">
        <v>146</v>
      </c>
      <c r="C103" s="82" t="s">
        <v>144</v>
      </c>
      <c r="D103" s="95"/>
      <c r="E103" s="95"/>
      <c r="F103" s="95"/>
      <c r="G103" s="434">
        <v>5</v>
      </c>
      <c r="H103" s="435"/>
      <c r="I103" s="6" t="s">
        <v>148</v>
      </c>
      <c r="J103" s="109" t="s">
        <v>357</v>
      </c>
      <c r="L103" s="136"/>
      <c r="M103" s="136"/>
      <c r="N103" s="136"/>
      <c r="O103" s="136"/>
      <c r="P103" s="136"/>
    </row>
    <row r="104" spans="1:16" ht="8.25" customHeight="1" thickBot="1" x14ac:dyDescent="0.2">
      <c r="A104" s="90"/>
      <c r="B104" s="239"/>
      <c r="C104" s="95"/>
      <c r="D104" s="95"/>
      <c r="E104" s="95"/>
      <c r="F104" s="95"/>
      <c r="G104" s="95"/>
      <c r="H104" s="95"/>
      <c r="I104" s="95"/>
      <c r="J104" s="109"/>
      <c r="L104" s="136"/>
      <c r="M104" s="136"/>
      <c r="N104" s="136"/>
      <c r="O104" s="136"/>
      <c r="P104" s="136"/>
    </row>
    <row r="105" spans="1:16" ht="17.25" customHeight="1" thickBot="1" x14ac:dyDescent="0.2">
      <c r="A105" s="90"/>
      <c r="B105" s="95" t="s">
        <v>260</v>
      </c>
      <c r="C105" s="493" t="s">
        <v>200</v>
      </c>
      <c r="D105" s="494"/>
      <c r="E105" s="95"/>
      <c r="F105" s="95"/>
      <c r="G105" s="434">
        <v>0</v>
      </c>
      <c r="H105" s="435"/>
      <c r="I105" s="6" t="s">
        <v>259</v>
      </c>
      <c r="J105" s="207" t="s">
        <v>358</v>
      </c>
      <c r="L105" s="272"/>
      <c r="M105" s="272"/>
      <c r="N105" s="272"/>
      <c r="O105" s="272"/>
      <c r="P105" s="272"/>
    </row>
    <row r="106" spans="1:16" ht="8.25" customHeight="1" thickBot="1" x14ac:dyDescent="0.2">
      <c r="A106" s="90"/>
      <c r="B106" s="272"/>
      <c r="C106" s="95"/>
      <c r="D106" s="95"/>
      <c r="E106" s="95"/>
      <c r="F106" s="95"/>
      <c r="G106" s="95"/>
      <c r="H106" s="95"/>
      <c r="I106" s="95"/>
      <c r="J106" s="109"/>
      <c r="L106" s="272"/>
      <c r="M106" s="272"/>
      <c r="N106" s="272"/>
      <c r="O106" s="272"/>
      <c r="P106" s="272"/>
    </row>
    <row r="107" spans="1:16" ht="17.25" customHeight="1" thickBot="1" x14ac:dyDescent="0.2">
      <c r="A107" s="90"/>
      <c r="B107" s="82" t="s">
        <v>203</v>
      </c>
      <c r="C107" s="493" t="s">
        <v>276</v>
      </c>
      <c r="D107" s="494"/>
      <c r="E107" s="83"/>
      <c r="F107" s="83"/>
      <c r="J107" s="207" t="s">
        <v>261</v>
      </c>
      <c r="L107" s="272"/>
      <c r="M107" s="272"/>
      <c r="N107" s="272"/>
      <c r="O107" s="272"/>
      <c r="P107" s="272"/>
    </row>
    <row r="108" spans="1:16" ht="8.25" customHeight="1" x14ac:dyDescent="0.15">
      <c r="A108" s="90"/>
      <c r="B108" s="272"/>
      <c r="C108" s="95"/>
      <c r="D108" s="95"/>
      <c r="E108" s="95"/>
      <c r="F108" s="95"/>
      <c r="G108" s="95"/>
      <c r="H108" s="95"/>
      <c r="I108" s="95"/>
      <c r="J108" s="109"/>
      <c r="L108" s="272"/>
      <c r="M108" s="272"/>
      <c r="N108" s="272"/>
      <c r="O108" s="272"/>
      <c r="P108" s="272"/>
    </row>
    <row r="109" spans="1:16" ht="17.25" customHeight="1" x14ac:dyDescent="0.15">
      <c r="A109" s="444" t="s">
        <v>209</v>
      </c>
      <c r="B109" s="445"/>
      <c r="C109" s="312"/>
      <c r="D109" s="312"/>
      <c r="E109" s="312"/>
      <c r="F109" s="312"/>
      <c r="G109" s="312"/>
      <c r="H109" s="312"/>
      <c r="I109" s="312"/>
      <c r="J109" s="302"/>
    </row>
    <row r="110" spans="1:16" ht="7.5" customHeight="1" thickBot="1" x14ac:dyDescent="0.2">
      <c r="A110" s="96"/>
      <c r="B110" s="301"/>
      <c r="C110" s="95"/>
      <c r="D110" s="95"/>
      <c r="E110" s="95"/>
      <c r="F110" s="95"/>
      <c r="G110" s="95"/>
      <c r="H110" s="95"/>
      <c r="I110" s="95"/>
      <c r="J110" s="118"/>
    </row>
    <row r="111" spans="1:16" ht="17.25" customHeight="1" thickBot="1" x14ac:dyDescent="0.2">
      <c r="A111" s="96"/>
      <c r="B111" s="301" t="s">
        <v>65</v>
      </c>
      <c r="C111" s="446"/>
      <c r="D111" s="447"/>
      <c r="E111" s="447"/>
      <c r="F111" s="447"/>
      <c r="G111" s="447"/>
      <c r="H111" s="447"/>
      <c r="I111" s="448"/>
      <c r="J111" s="116" t="s">
        <v>388</v>
      </c>
      <c r="M111" s="150"/>
      <c r="N111" s="150"/>
      <c r="O111" s="150"/>
      <c r="P111" s="150"/>
    </row>
    <row r="112" spans="1:16" s="52" customFormat="1" ht="7.5" customHeight="1" thickBot="1" x14ac:dyDescent="0.2">
      <c r="A112" s="313"/>
      <c r="B112" s="95"/>
      <c r="C112" s="95"/>
      <c r="D112" s="95"/>
      <c r="E112" s="95"/>
      <c r="F112" s="95"/>
      <c r="G112" s="95"/>
      <c r="H112" s="95"/>
      <c r="I112" s="95"/>
      <c r="J112" s="116"/>
      <c r="K112" s="406"/>
      <c r="L112" s="150"/>
      <c r="M112" s="150"/>
      <c r="N112" s="150"/>
      <c r="O112" s="150"/>
      <c r="P112" s="150"/>
    </row>
    <row r="113" spans="1:16" ht="17.25" customHeight="1" thickBot="1" x14ac:dyDescent="0.2">
      <c r="A113" s="96"/>
      <c r="B113" s="301" t="s">
        <v>64</v>
      </c>
      <c r="C113" s="446"/>
      <c r="D113" s="447"/>
      <c r="E113" s="447"/>
      <c r="F113" s="447"/>
      <c r="G113" s="447"/>
      <c r="H113" s="447"/>
      <c r="I113" s="448"/>
      <c r="J113" s="116" t="s">
        <v>389</v>
      </c>
      <c r="M113" s="150"/>
      <c r="N113" s="150"/>
      <c r="O113" s="150"/>
      <c r="P113" s="150"/>
    </row>
    <row r="114" spans="1:16" s="52" customFormat="1" ht="7.5" customHeight="1" thickBot="1" x14ac:dyDescent="0.2">
      <c r="A114" s="313"/>
      <c r="B114" s="95"/>
      <c r="C114" s="95"/>
      <c r="D114" s="95"/>
      <c r="E114" s="95"/>
      <c r="F114" s="95"/>
      <c r="G114" s="95"/>
      <c r="H114" s="95"/>
      <c r="I114" s="95"/>
      <c r="J114" s="116"/>
      <c r="K114" s="406"/>
      <c r="L114" s="150"/>
      <c r="M114" s="150"/>
      <c r="N114" s="150"/>
      <c r="O114" s="150"/>
      <c r="P114" s="150"/>
    </row>
    <row r="115" spans="1:16" ht="17.25" customHeight="1" thickBot="1" x14ac:dyDescent="0.2">
      <c r="A115" s="96"/>
      <c r="B115" s="301" t="s">
        <v>207</v>
      </c>
      <c r="C115" s="440"/>
      <c r="D115" s="441"/>
      <c r="E115" s="95" t="s">
        <v>208</v>
      </c>
      <c r="F115" s="95"/>
      <c r="G115" s="95"/>
      <c r="H115" s="95"/>
      <c r="I115" s="95"/>
      <c r="J115" s="116" t="s">
        <v>359</v>
      </c>
      <c r="M115" s="150"/>
      <c r="N115" s="150"/>
      <c r="O115" s="150"/>
      <c r="P115" s="150"/>
    </row>
    <row r="116" spans="1:16" ht="7.5" customHeight="1" thickBot="1" x14ac:dyDescent="0.2">
      <c r="A116" s="96"/>
      <c r="B116" s="301"/>
      <c r="C116" s="95"/>
      <c r="D116" s="95"/>
      <c r="E116" s="95"/>
      <c r="F116" s="95"/>
      <c r="G116" s="95"/>
      <c r="H116" s="95"/>
      <c r="I116" s="95"/>
      <c r="J116" s="118"/>
      <c r="L116" s="439" t="s">
        <v>137</v>
      </c>
      <c r="M116" s="439"/>
      <c r="N116" s="439"/>
      <c r="O116" s="439"/>
      <c r="P116" s="439"/>
    </row>
    <row r="117" spans="1:16" ht="17.25" customHeight="1" thickBot="1" x14ac:dyDescent="0.2">
      <c r="A117" s="96"/>
      <c r="B117" s="95" t="s">
        <v>66</v>
      </c>
      <c r="C117" s="440"/>
      <c r="D117" s="441"/>
      <c r="E117" s="95" t="s">
        <v>67</v>
      </c>
      <c r="F117" s="95"/>
      <c r="G117" s="95"/>
      <c r="H117" s="95"/>
      <c r="I117" s="95"/>
      <c r="J117" s="314" t="s">
        <v>360</v>
      </c>
      <c r="L117" s="439"/>
      <c r="M117" s="439"/>
      <c r="N117" s="439"/>
      <c r="O117" s="439"/>
      <c r="P117" s="439"/>
    </row>
    <row r="118" spans="1:16" ht="7.5" customHeight="1" thickBot="1" x14ac:dyDescent="0.2">
      <c r="A118" s="96"/>
      <c r="B118" s="95"/>
      <c r="C118" s="95"/>
      <c r="D118" s="95"/>
      <c r="E118" s="95"/>
      <c r="F118" s="95"/>
      <c r="G118" s="95"/>
      <c r="H118" s="95"/>
      <c r="I118" s="95"/>
      <c r="J118" s="118"/>
      <c r="L118" s="439"/>
      <c r="M118" s="439"/>
      <c r="N118" s="439"/>
      <c r="O118" s="439"/>
      <c r="P118" s="439"/>
    </row>
    <row r="119" spans="1:16" ht="17.25" customHeight="1" thickBot="1" x14ac:dyDescent="0.2">
      <c r="A119" s="96"/>
      <c r="B119" s="95" t="s">
        <v>145</v>
      </c>
      <c r="C119" s="82" t="s">
        <v>143</v>
      </c>
      <c r="D119" s="95"/>
      <c r="E119" s="95"/>
      <c r="F119" s="95"/>
      <c r="G119" s="434"/>
      <c r="H119" s="435"/>
      <c r="I119" s="26" t="s">
        <v>147</v>
      </c>
      <c r="J119" s="118" t="s">
        <v>356</v>
      </c>
      <c r="L119" s="439"/>
      <c r="M119" s="439"/>
      <c r="N119" s="439"/>
      <c r="O119" s="439"/>
      <c r="P119" s="439"/>
    </row>
    <row r="120" spans="1:16" ht="8.25" customHeight="1" thickBot="1" x14ac:dyDescent="0.2">
      <c r="A120" s="96"/>
      <c r="B120" s="301"/>
      <c r="C120" s="95"/>
      <c r="D120" s="95"/>
      <c r="E120" s="95"/>
      <c r="F120" s="95"/>
      <c r="G120" s="95"/>
      <c r="H120" s="95"/>
      <c r="I120" s="26"/>
      <c r="J120" s="118"/>
      <c r="L120" s="150"/>
      <c r="M120" s="150"/>
      <c r="N120" s="150"/>
      <c r="O120" s="150"/>
      <c r="P120" s="150"/>
    </row>
    <row r="121" spans="1:16" ht="17.25" customHeight="1" thickBot="1" x14ac:dyDescent="0.2">
      <c r="A121" s="96"/>
      <c r="B121" s="95" t="s">
        <v>146</v>
      </c>
      <c r="C121" s="82" t="s">
        <v>144</v>
      </c>
      <c r="D121" s="95"/>
      <c r="E121" s="95"/>
      <c r="F121" s="95"/>
      <c r="G121" s="434"/>
      <c r="H121" s="435"/>
      <c r="I121" s="26" t="s">
        <v>91</v>
      </c>
      <c r="J121" s="118" t="s">
        <v>357</v>
      </c>
      <c r="L121" s="150"/>
      <c r="M121" s="150"/>
      <c r="N121" s="150"/>
      <c r="O121" s="150"/>
      <c r="P121" s="150"/>
    </row>
    <row r="122" spans="1:16" ht="8.25" customHeight="1" thickBot="1" x14ac:dyDescent="0.2">
      <c r="A122" s="96"/>
      <c r="B122" s="301"/>
      <c r="C122" s="95"/>
      <c r="D122" s="95"/>
      <c r="E122" s="95"/>
      <c r="F122" s="95"/>
      <c r="G122" s="95"/>
      <c r="H122" s="95"/>
      <c r="I122" s="95"/>
      <c r="J122" s="118"/>
      <c r="L122" s="150"/>
      <c r="M122" s="150"/>
      <c r="N122" s="150"/>
      <c r="O122" s="150"/>
      <c r="P122" s="150"/>
    </row>
    <row r="123" spans="1:16" ht="17.25" customHeight="1" thickBot="1" x14ac:dyDescent="0.2">
      <c r="A123" s="96"/>
      <c r="B123" s="95" t="s">
        <v>260</v>
      </c>
      <c r="C123" s="495" t="s">
        <v>200</v>
      </c>
      <c r="D123" s="496"/>
      <c r="E123" s="95"/>
      <c r="F123" s="95"/>
      <c r="G123" s="434"/>
      <c r="H123" s="435"/>
      <c r="I123" s="26" t="s">
        <v>259</v>
      </c>
      <c r="J123" s="315" t="s">
        <v>263</v>
      </c>
      <c r="L123" s="272"/>
      <c r="M123" s="272"/>
      <c r="N123" s="272"/>
      <c r="O123" s="272"/>
      <c r="P123" s="272"/>
    </row>
    <row r="124" spans="1:16" ht="8.25" customHeight="1" thickBot="1" x14ac:dyDescent="0.2">
      <c r="A124" s="96"/>
      <c r="B124" s="301"/>
      <c r="C124" s="95"/>
      <c r="D124" s="95"/>
      <c r="E124" s="95"/>
      <c r="F124" s="95"/>
      <c r="G124" s="95"/>
      <c r="H124" s="95"/>
      <c r="I124" s="95"/>
      <c r="J124" s="118"/>
      <c r="L124" s="272"/>
      <c r="M124" s="272"/>
      <c r="N124" s="272"/>
      <c r="O124" s="272"/>
      <c r="P124" s="272"/>
    </row>
    <row r="125" spans="1:16" ht="17.25" customHeight="1" thickBot="1" x14ac:dyDescent="0.2">
      <c r="A125" s="96"/>
      <c r="B125" s="82" t="s">
        <v>203</v>
      </c>
      <c r="C125" s="495" t="s">
        <v>200</v>
      </c>
      <c r="D125" s="496"/>
      <c r="E125" s="83"/>
      <c r="F125" s="83"/>
      <c r="G125" s="26"/>
      <c r="H125" s="26"/>
      <c r="I125" s="26"/>
      <c r="J125" s="315" t="s">
        <v>261</v>
      </c>
      <c r="L125" s="272"/>
      <c r="M125" s="272"/>
      <c r="N125" s="272"/>
      <c r="O125" s="272"/>
      <c r="P125" s="272"/>
    </row>
    <row r="126" spans="1:16" ht="8.25" customHeight="1" x14ac:dyDescent="0.15">
      <c r="A126" s="96"/>
      <c r="B126" s="301"/>
      <c r="C126" s="95"/>
      <c r="D126" s="95"/>
      <c r="E126" s="95"/>
      <c r="F126" s="95"/>
      <c r="G126" s="95"/>
      <c r="H126" s="95"/>
      <c r="I126" s="95"/>
      <c r="J126" s="118"/>
      <c r="L126" s="272"/>
      <c r="M126" s="272"/>
      <c r="N126" s="272"/>
      <c r="O126" s="272"/>
      <c r="P126" s="272"/>
    </row>
    <row r="127" spans="1:16" ht="17.25" customHeight="1" x14ac:dyDescent="0.15">
      <c r="A127" s="442" t="s">
        <v>211</v>
      </c>
      <c r="B127" s="443"/>
      <c r="C127" s="121"/>
      <c r="D127" s="121"/>
      <c r="E127" s="121"/>
      <c r="F127" s="121"/>
      <c r="G127" s="121"/>
      <c r="H127" s="121"/>
      <c r="I127" s="121"/>
      <c r="J127" s="120"/>
      <c r="L127" s="439" t="s">
        <v>129</v>
      </c>
      <c r="M127" s="439"/>
      <c r="N127" s="439"/>
      <c r="O127" s="439"/>
      <c r="P127" s="439"/>
    </row>
    <row r="128" spans="1:16" ht="7.5" customHeight="1" thickBot="1" x14ac:dyDescent="0.2">
      <c r="A128" s="90"/>
      <c r="B128" s="239"/>
      <c r="J128" s="109"/>
      <c r="L128" s="439"/>
      <c r="M128" s="439"/>
      <c r="N128" s="439"/>
      <c r="O128" s="439"/>
      <c r="P128" s="439"/>
    </row>
    <row r="129" spans="1:16" ht="17.25" customHeight="1" thickBot="1" x14ac:dyDescent="0.2">
      <c r="A129" s="90"/>
      <c r="B129" s="239"/>
      <c r="C129" s="497" t="s">
        <v>451</v>
      </c>
      <c r="D129" s="498"/>
      <c r="E129" s="498"/>
      <c r="F129" s="498"/>
      <c r="G129" s="498"/>
      <c r="H129" s="498"/>
      <c r="I129" s="499"/>
      <c r="J129" s="109" t="s">
        <v>361</v>
      </c>
      <c r="L129" s="439"/>
      <c r="M129" s="439"/>
      <c r="N129" s="439"/>
      <c r="O129" s="439"/>
      <c r="P129" s="439"/>
    </row>
    <row r="130" spans="1:16" ht="7.5" customHeight="1" x14ac:dyDescent="0.15">
      <c r="A130" s="35"/>
      <c r="B130" s="27"/>
      <c r="C130" s="28"/>
      <c r="D130" s="28"/>
      <c r="E130" s="28"/>
      <c r="F130" s="28"/>
      <c r="G130" s="28"/>
      <c r="H130" s="28"/>
      <c r="I130" s="28"/>
      <c r="J130" s="110"/>
      <c r="L130" s="439"/>
      <c r="M130" s="439"/>
      <c r="N130" s="439"/>
      <c r="O130" s="439"/>
      <c r="P130" s="439"/>
    </row>
    <row r="131" spans="1:16" ht="17.25" customHeight="1" x14ac:dyDescent="0.15">
      <c r="A131" s="477" t="s">
        <v>295</v>
      </c>
      <c r="B131" s="478"/>
      <c r="C131" s="478"/>
      <c r="D131" s="478"/>
      <c r="E131" s="478"/>
      <c r="F131" s="478"/>
      <c r="G131" s="478"/>
      <c r="H131" s="478"/>
      <c r="I131" s="478"/>
      <c r="J131" s="479"/>
      <c r="L131" s="183"/>
      <c r="M131" s="183"/>
      <c r="N131" s="183"/>
      <c r="O131" s="183"/>
      <c r="P131" s="183"/>
    </row>
    <row r="132" spans="1:16" ht="7.5" customHeight="1" x14ac:dyDescent="0.15">
      <c r="A132" s="36"/>
      <c r="B132" s="49"/>
      <c r="C132" s="37"/>
      <c r="D132" s="37"/>
      <c r="E132" s="37"/>
      <c r="F132" s="37"/>
      <c r="G132" s="37"/>
      <c r="H132" s="37"/>
      <c r="I132" s="37"/>
      <c r="J132" s="109"/>
      <c r="L132" s="183"/>
      <c r="M132" s="183"/>
      <c r="N132" s="183"/>
      <c r="O132" s="183"/>
      <c r="P132" s="183"/>
    </row>
    <row r="133" spans="1:16" ht="17.25" customHeight="1" x14ac:dyDescent="0.15">
      <c r="A133" s="442" t="s">
        <v>217</v>
      </c>
      <c r="B133" s="443"/>
      <c r="C133" s="121"/>
      <c r="D133" s="121"/>
      <c r="E133" s="121"/>
      <c r="F133" s="121"/>
      <c r="G133" s="121"/>
      <c r="H133" s="121"/>
      <c r="I133" s="121"/>
      <c r="J133" s="120"/>
      <c r="L133" s="183"/>
      <c r="M133" s="183"/>
      <c r="N133" s="183"/>
      <c r="O133" s="183"/>
      <c r="P133" s="183"/>
    </row>
    <row r="134" spans="1:16" ht="7.5" customHeight="1" thickBot="1" x14ac:dyDescent="0.2">
      <c r="A134" s="36"/>
      <c r="B134" s="49"/>
      <c r="C134" s="102"/>
      <c r="D134" s="102"/>
      <c r="E134" s="102"/>
      <c r="I134" s="100"/>
      <c r="J134" s="109"/>
      <c r="L134" s="183"/>
      <c r="M134" s="183"/>
      <c r="N134" s="183"/>
      <c r="O134" s="183"/>
      <c r="P134" s="183"/>
    </row>
    <row r="135" spans="1:16" ht="17.25" customHeight="1" thickBot="1" x14ac:dyDescent="0.2">
      <c r="A135" s="90"/>
      <c r="B135" s="514" t="s">
        <v>412</v>
      </c>
      <c r="C135" s="515"/>
      <c r="D135" s="515"/>
      <c r="E135" s="516"/>
      <c r="F135" s="95"/>
      <c r="G135" s="434">
        <v>10</v>
      </c>
      <c r="H135" s="435"/>
      <c r="I135" s="6" t="s">
        <v>147</v>
      </c>
      <c r="J135" s="251"/>
      <c r="L135" s="255"/>
      <c r="M135" s="255"/>
      <c r="N135" s="255"/>
      <c r="O135" s="255"/>
      <c r="P135" s="255"/>
    </row>
    <row r="136" spans="1:16" ht="7.5" customHeight="1" thickBot="1" x14ac:dyDescent="0.2">
      <c r="A136" s="36"/>
      <c r="B136" s="95"/>
      <c r="C136" s="231"/>
      <c r="D136" s="231"/>
      <c r="E136" s="231"/>
      <c r="F136" s="95"/>
      <c r="G136" s="95"/>
      <c r="H136" s="95"/>
      <c r="J136" s="251"/>
      <c r="L136" s="492" t="s">
        <v>233</v>
      </c>
      <c r="M136" s="492"/>
      <c r="N136" s="492"/>
      <c r="O136" s="492"/>
      <c r="P136" s="492"/>
    </row>
    <row r="137" spans="1:16" ht="17.25" customHeight="1" thickBot="1" x14ac:dyDescent="0.2">
      <c r="A137" s="90"/>
      <c r="B137" s="514" t="s">
        <v>413</v>
      </c>
      <c r="C137" s="515"/>
      <c r="D137" s="515"/>
      <c r="E137" s="516"/>
      <c r="F137" s="95"/>
      <c r="G137" s="434" t="s">
        <v>400</v>
      </c>
      <c r="H137" s="435"/>
      <c r="I137" s="6" t="s">
        <v>147</v>
      </c>
      <c r="J137" s="251"/>
      <c r="L137" s="492"/>
      <c r="M137" s="492"/>
      <c r="N137" s="492"/>
      <c r="O137" s="492"/>
      <c r="P137" s="492"/>
    </row>
    <row r="138" spans="1:16" ht="7.5" customHeight="1" thickBot="1" x14ac:dyDescent="0.2">
      <c r="A138" s="36"/>
      <c r="B138" s="95"/>
      <c r="C138" s="231"/>
      <c r="D138" s="231"/>
      <c r="E138" s="231"/>
      <c r="F138" s="231"/>
      <c r="G138" s="231"/>
      <c r="H138" s="411"/>
      <c r="J138" s="251"/>
      <c r="L138" s="492"/>
      <c r="M138" s="492"/>
      <c r="N138" s="492"/>
      <c r="O138" s="492"/>
      <c r="P138" s="492"/>
    </row>
    <row r="139" spans="1:16" ht="17.25" customHeight="1" thickBot="1" x14ac:dyDescent="0.2">
      <c r="A139" s="90"/>
      <c r="B139" s="514" t="s">
        <v>397</v>
      </c>
      <c r="C139" s="515"/>
      <c r="D139" s="515"/>
      <c r="E139" s="516"/>
      <c r="F139" s="95"/>
      <c r="G139" s="434">
        <v>10</v>
      </c>
      <c r="H139" s="435"/>
      <c r="I139" s="6" t="s">
        <v>147</v>
      </c>
      <c r="J139" s="251" t="s">
        <v>399</v>
      </c>
      <c r="L139" s="492"/>
      <c r="M139" s="492"/>
      <c r="N139" s="492"/>
      <c r="O139" s="492"/>
      <c r="P139" s="492"/>
    </row>
    <row r="140" spans="1:16" ht="7.5" customHeight="1" thickBot="1" x14ac:dyDescent="0.2">
      <c r="A140" s="36"/>
      <c r="B140" s="95"/>
      <c r="C140" s="231"/>
      <c r="D140" s="231"/>
      <c r="E140" s="231"/>
      <c r="F140" s="95"/>
      <c r="G140" s="95"/>
      <c r="H140" s="95"/>
      <c r="J140" s="251"/>
      <c r="L140" s="183"/>
      <c r="M140" s="183"/>
      <c r="N140" s="183"/>
      <c r="O140" s="183"/>
      <c r="P140" s="183"/>
    </row>
    <row r="141" spans="1:16" ht="17.25" customHeight="1" thickBot="1" x14ac:dyDescent="0.2">
      <c r="A141" s="90"/>
      <c r="B141" s="514" t="s">
        <v>398</v>
      </c>
      <c r="C141" s="515"/>
      <c r="D141" s="515"/>
      <c r="E141" s="516"/>
      <c r="F141" s="95"/>
      <c r="G141" s="434">
        <v>10</v>
      </c>
      <c r="H141" s="435"/>
      <c r="I141" s="6" t="s">
        <v>147</v>
      </c>
      <c r="J141" s="251" t="s">
        <v>399</v>
      </c>
      <c r="L141" s="183"/>
      <c r="M141" s="183"/>
      <c r="N141" s="183"/>
      <c r="O141" s="183"/>
      <c r="P141" s="183"/>
    </row>
    <row r="142" spans="1:16" ht="7.5" customHeight="1" thickBot="1" x14ac:dyDescent="0.2">
      <c r="A142" s="36"/>
      <c r="B142" s="95"/>
      <c r="C142" s="231"/>
      <c r="D142" s="231"/>
      <c r="E142" s="231"/>
      <c r="F142" s="231"/>
      <c r="G142" s="231"/>
      <c r="H142" s="239"/>
      <c r="J142" s="251"/>
      <c r="L142" s="183"/>
      <c r="M142" s="183"/>
      <c r="N142" s="183"/>
      <c r="O142" s="183"/>
      <c r="P142" s="183"/>
    </row>
    <row r="143" spans="1:16" ht="17.25" customHeight="1" thickBot="1" x14ac:dyDescent="0.2">
      <c r="A143" s="90"/>
      <c r="B143" s="514"/>
      <c r="C143" s="515"/>
      <c r="D143" s="515"/>
      <c r="E143" s="516"/>
      <c r="F143" s="95"/>
      <c r="G143" s="434"/>
      <c r="H143" s="435"/>
      <c r="I143" s="6" t="s">
        <v>147</v>
      </c>
      <c r="J143" s="251"/>
      <c r="L143" s="183"/>
      <c r="M143" s="183"/>
      <c r="N143" s="183"/>
      <c r="O143" s="183"/>
      <c r="P143" s="183"/>
    </row>
    <row r="144" spans="1:16" ht="7.5" customHeight="1" thickBot="1" x14ac:dyDescent="0.2">
      <c r="A144" s="36"/>
      <c r="B144" s="95"/>
      <c r="C144" s="231"/>
      <c r="D144" s="231"/>
      <c r="E144" s="231"/>
      <c r="F144" s="95"/>
      <c r="G144" s="95"/>
      <c r="H144" s="95"/>
      <c r="J144" s="251"/>
      <c r="L144" s="183"/>
      <c r="M144" s="183"/>
      <c r="N144" s="183"/>
      <c r="O144" s="183"/>
      <c r="P144" s="183"/>
    </row>
    <row r="145" spans="1:16" ht="17.25" customHeight="1" thickBot="1" x14ac:dyDescent="0.2">
      <c r="A145" s="90"/>
      <c r="B145" s="514"/>
      <c r="C145" s="515"/>
      <c r="D145" s="515"/>
      <c r="E145" s="516"/>
      <c r="F145" s="95"/>
      <c r="G145" s="434"/>
      <c r="H145" s="435"/>
      <c r="I145" s="6" t="s">
        <v>147</v>
      </c>
      <c r="J145" s="251"/>
      <c r="L145" s="183"/>
      <c r="M145" s="183"/>
      <c r="N145" s="183"/>
      <c r="O145" s="183"/>
      <c r="P145" s="183"/>
    </row>
    <row r="146" spans="1:16" ht="7.5" customHeight="1" thickBot="1" x14ac:dyDescent="0.2">
      <c r="A146" s="36"/>
      <c r="B146" s="95"/>
      <c r="C146" s="231"/>
      <c r="D146" s="231"/>
      <c r="E146" s="231"/>
      <c r="F146" s="231"/>
      <c r="G146" s="231"/>
      <c r="H146" s="239"/>
      <c r="J146" s="251"/>
      <c r="L146" s="183"/>
      <c r="M146" s="183"/>
      <c r="N146" s="183"/>
      <c r="O146" s="183"/>
      <c r="P146" s="183"/>
    </row>
    <row r="147" spans="1:16" ht="17.25" customHeight="1" thickBot="1" x14ac:dyDescent="0.2">
      <c r="A147" s="90"/>
      <c r="B147" s="514"/>
      <c r="C147" s="515"/>
      <c r="D147" s="515"/>
      <c r="E147" s="516"/>
      <c r="F147" s="95"/>
      <c r="G147" s="434"/>
      <c r="H147" s="435"/>
      <c r="I147" s="6" t="s">
        <v>147</v>
      </c>
      <c r="J147" s="251"/>
      <c r="L147" s="239"/>
      <c r="M147" s="239"/>
      <c r="N147" s="239"/>
      <c r="O147" s="239"/>
      <c r="P147" s="239"/>
    </row>
    <row r="148" spans="1:16" ht="7.5" customHeight="1" thickBot="1" x14ac:dyDescent="0.2">
      <c r="A148" s="36"/>
      <c r="B148" s="95"/>
      <c r="C148" s="231"/>
      <c r="D148" s="231"/>
      <c r="E148" s="231"/>
      <c r="F148" s="95"/>
      <c r="G148" s="95"/>
      <c r="H148" s="95"/>
      <c r="J148" s="251"/>
      <c r="L148" s="239"/>
      <c r="M148" s="239"/>
      <c r="N148" s="239"/>
      <c r="O148" s="239"/>
      <c r="P148" s="239"/>
    </row>
    <row r="149" spans="1:16" ht="17.25" customHeight="1" thickBot="1" x14ac:dyDescent="0.2">
      <c r="A149" s="90"/>
      <c r="B149" s="514"/>
      <c r="C149" s="515"/>
      <c r="D149" s="515"/>
      <c r="E149" s="516"/>
      <c r="F149" s="95"/>
      <c r="G149" s="434"/>
      <c r="H149" s="435"/>
      <c r="I149" s="6" t="s">
        <v>147</v>
      </c>
      <c r="J149" s="251"/>
      <c r="L149" s="239"/>
      <c r="M149" s="239"/>
      <c r="N149" s="239"/>
      <c r="O149" s="239"/>
      <c r="P149" s="239"/>
    </row>
    <row r="150" spans="1:16" ht="7.5" customHeight="1" thickBot="1" x14ac:dyDescent="0.2">
      <c r="A150" s="36"/>
      <c r="B150" s="95"/>
      <c r="C150" s="231"/>
      <c r="D150" s="231"/>
      <c r="E150" s="231"/>
      <c r="F150" s="231"/>
      <c r="G150" s="231"/>
      <c r="H150" s="239"/>
      <c r="J150" s="251"/>
      <c r="L150" s="239"/>
      <c r="M150" s="239"/>
      <c r="N150" s="239"/>
      <c r="O150" s="239"/>
      <c r="P150" s="239"/>
    </row>
    <row r="151" spans="1:16" ht="17.25" customHeight="1" thickBot="1" x14ac:dyDescent="0.2">
      <c r="A151" s="90"/>
      <c r="B151" s="514"/>
      <c r="C151" s="515"/>
      <c r="D151" s="515"/>
      <c r="E151" s="516"/>
      <c r="F151" s="95"/>
      <c r="G151" s="434"/>
      <c r="H151" s="435"/>
      <c r="I151" s="6" t="s">
        <v>147</v>
      </c>
      <c r="J151" s="251"/>
      <c r="L151" s="239"/>
      <c r="M151" s="239"/>
      <c r="N151" s="239"/>
      <c r="O151" s="239"/>
      <c r="P151" s="239"/>
    </row>
    <row r="152" spans="1:16" ht="7.5" customHeight="1" thickBot="1" x14ac:dyDescent="0.2">
      <c r="A152" s="36"/>
      <c r="B152" s="95"/>
      <c r="C152" s="231"/>
      <c r="D152" s="231"/>
      <c r="E152" s="231"/>
      <c r="F152" s="95"/>
      <c r="G152" s="95"/>
      <c r="H152" s="95"/>
      <c r="J152" s="251"/>
      <c r="L152" s="239"/>
      <c r="M152" s="239"/>
      <c r="N152" s="239"/>
      <c r="O152" s="239"/>
      <c r="P152" s="239"/>
    </row>
    <row r="153" spans="1:16" ht="17.25" customHeight="1" thickBot="1" x14ac:dyDescent="0.2">
      <c r="A153" s="90"/>
      <c r="B153" s="514"/>
      <c r="C153" s="515"/>
      <c r="D153" s="515"/>
      <c r="E153" s="516"/>
      <c r="F153" s="95"/>
      <c r="G153" s="434"/>
      <c r="H153" s="435"/>
      <c r="I153" s="6" t="s">
        <v>147</v>
      </c>
      <c r="J153" s="251"/>
      <c r="L153" s="492" t="s">
        <v>234</v>
      </c>
      <c r="M153" s="492"/>
      <c r="N153" s="492"/>
      <c r="O153" s="492"/>
      <c r="P153" s="492"/>
    </row>
    <row r="154" spans="1:16" ht="7.5" customHeight="1" x14ac:dyDescent="0.15">
      <c r="A154" s="36"/>
      <c r="B154" s="95"/>
      <c r="C154" s="231"/>
      <c r="D154" s="231"/>
      <c r="E154" s="231"/>
      <c r="F154" s="231"/>
      <c r="G154" s="231"/>
      <c r="H154" s="239"/>
      <c r="J154" s="251"/>
      <c r="L154" s="492"/>
      <c r="M154" s="492"/>
      <c r="N154" s="492"/>
      <c r="O154" s="492"/>
      <c r="P154" s="492"/>
    </row>
    <row r="155" spans="1:16" ht="7.5" customHeight="1" thickBot="1" x14ac:dyDescent="0.2">
      <c r="A155" s="36"/>
      <c r="B155" s="95"/>
      <c r="C155" s="231"/>
      <c r="D155" s="231"/>
      <c r="E155" s="231"/>
      <c r="F155" s="231"/>
      <c r="G155" s="231"/>
      <c r="H155" s="374"/>
      <c r="J155" s="251"/>
      <c r="L155" s="492"/>
      <c r="M155" s="492"/>
      <c r="N155" s="492"/>
      <c r="O155" s="492"/>
      <c r="P155" s="492"/>
    </row>
    <row r="156" spans="1:16" ht="17.25" customHeight="1" thickBot="1" x14ac:dyDescent="0.2">
      <c r="A156" s="90"/>
      <c r="B156" s="95" t="s">
        <v>401</v>
      </c>
      <c r="C156" s="231"/>
      <c r="D156" s="231"/>
      <c r="E156" s="232" t="s">
        <v>218</v>
      </c>
      <c r="F156" s="231"/>
      <c r="G156" s="434">
        <v>20</v>
      </c>
      <c r="H156" s="435"/>
      <c r="I156" s="6" t="s">
        <v>147</v>
      </c>
      <c r="J156" s="390" t="s">
        <v>219</v>
      </c>
      <c r="L156" s="492"/>
      <c r="M156" s="492"/>
      <c r="N156" s="492"/>
      <c r="O156" s="492"/>
      <c r="P156" s="492"/>
    </row>
    <row r="157" spans="1:16" ht="7.5" customHeight="1" x14ac:dyDescent="0.15">
      <c r="A157" s="35"/>
      <c r="B157" s="27"/>
      <c r="C157" s="209"/>
      <c r="D157" s="209"/>
      <c r="E157" s="210"/>
      <c r="F157" s="210"/>
      <c r="G157" s="210"/>
      <c r="H157" s="210"/>
      <c r="I157" s="210"/>
      <c r="J157" s="211"/>
      <c r="L157" s="183"/>
      <c r="M157" s="183"/>
      <c r="N157" s="183"/>
      <c r="O157" s="183"/>
      <c r="P157" s="183"/>
    </row>
    <row r="158" spans="1:16" ht="17.25" customHeight="1" x14ac:dyDescent="0.15">
      <c r="A158" s="436" t="s">
        <v>281</v>
      </c>
      <c r="B158" s="437"/>
      <c r="C158" s="437"/>
      <c r="D158" s="437"/>
      <c r="E158" s="437"/>
      <c r="F158" s="437"/>
      <c r="G158" s="437"/>
      <c r="H158" s="437"/>
      <c r="I158" s="437"/>
      <c r="J158" s="438"/>
    </row>
    <row r="159" spans="1:16" ht="17.25" customHeight="1" x14ac:dyDescent="0.15">
      <c r="A159" s="442" t="s">
        <v>220</v>
      </c>
      <c r="B159" s="443"/>
      <c r="C159" s="121"/>
      <c r="D159" s="121"/>
      <c r="E159" s="121"/>
      <c r="F159" s="121"/>
      <c r="G159" s="121"/>
      <c r="H159" s="121"/>
      <c r="I159" s="121"/>
      <c r="J159" s="120"/>
    </row>
    <row r="160" spans="1:16" ht="15" thickBot="1" x14ac:dyDescent="0.2">
      <c r="A160" s="235"/>
      <c r="J160" s="253"/>
    </row>
    <row r="161" spans="1:34" ht="15" thickBot="1" x14ac:dyDescent="0.2">
      <c r="A161" s="235"/>
      <c r="B161" s="296" t="s">
        <v>268</v>
      </c>
      <c r="C161" s="298" t="s">
        <v>269</v>
      </c>
      <c r="D161" s="299"/>
      <c r="E161" s="299"/>
      <c r="F161" s="299"/>
      <c r="G161" s="299"/>
      <c r="H161" s="299"/>
      <c r="I161" s="299" t="s">
        <v>275</v>
      </c>
      <c r="J161" s="300" t="s">
        <v>270</v>
      </c>
      <c r="Y161" s="6" t="s">
        <v>268</v>
      </c>
      <c r="AB161" s="6" t="s">
        <v>284</v>
      </c>
      <c r="AC161" s="6" t="s">
        <v>285</v>
      </c>
    </row>
    <row r="162" spans="1:34" ht="15.95" customHeight="1" x14ac:dyDescent="0.15">
      <c r="A162" s="235"/>
      <c r="B162" s="402" t="s">
        <v>328</v>
      </c>
      <c r="C162" s="422" t="s">
        <v>267</v>
      </c>
      <c r="D162" s="423"/>
      <c r="E162" s="423"/>
      <c r="F162" s="423"/>
      <c r="G162" s="423"/>
      <c r="H162" s="423"/>
      <c r="I162" s="364" t="s">
        <v>296</v>
      </c>
      <c r="J162" s="414" t="s">
        <v>286</v>
      </c>
      <c r="S162" s="6" t="b">
        <v>1</v>
      </c>
      <c r="T162" s="6" t="b">
        <v>1</v>
      </c>
      <c r="U162" s="6" t="b">
        <v>1</v>
      </c>
      <c r="V162" s="6">
        <f>COUNTIF(S$162:S162,TRUE)</f>
        <v>1</v>
      </c>
      <c r="W162" s="6">
        <f>COUNTIF(T$162:T162,TRUE)</f>
        <v>1</v>
      </c>
      <c r="X162" s="6">
        <f>COUNTIF(U$162:U162,TRUE)</f>
        <v>1</v>
      </c>
      <c r="Y162" s="297" t="str">
        <f>IFERROR(INDEX(B$162:B$169,MATCH($AB162,V$162:V$169,0),1),"")</f>
        <v>早期注意情報（警報級の可能性）</v>
      </c>
      <c r="Z162" s="297" t="str">
        <f>IFERROR(INDEX(AC$162:AC$169,MATCH($AB162,W$162:W$169,0),1),"")</f>
        <v>防災情報の収集(-分)</v>
      </c>
      <c r="AA162" s="297" t="str">
        <f>IFERROR(INDEX(J$162:J$169,MATCH($AB162,X$162:X$169,0),1),"")</f>
        <v>全職員</v>
      </c>
      <c r="AB162" s="6">
        <v>1</v>
      </c>
      <c r="AC162" s="6" t="str">
        <f>CONCATENATE(C162,"(",I162,"分)")</f>
        <v>防災情報の収集(-分)</v>
      </c>
      <c r="AH162" s="297"/>
    </row>
    <row r="163" spans="1:34" ht="15.95" customHeight="1" x14ac:dyDescent="0.15">
      <c r="A163" s="235"/>
      <c r="B163" s="328" t="s">
        <v>325</v>
      </c>
      <c r="C163" s="426"/>
      <c r="D163" s="427"/>
      <c r="E163" s="427"/>
      <c r="F163" s="427"/>
      <c r="G163" s="427"/>
      <c r="H163" s="427"/>
      <c r="I163" s="337"/>
      <c r="J163" s="329"/>
      <c r="S163" s="6" t="b">
        <v>1</v>
      </c>
      <c r="T163" s="6" t="b">
        <v>0</v>
      </c>
      <c r="U163" s="6" t="b">
        <v>0</v>
      </c>
      <c r="V163" s="6">
        <f>COUNTIF(S$162:S163,TRUE)</f>
        <v>2</v>
      </c>
      <c r="W163" s="6">
        <f>COUNTIF(T$162:T163,TRUE)</f>
        <v>1</v>
      </c>
      <c r="X163" s="6">
        <f>COUNTIF(U$162:U163,TRUE)</f>
        <v>1</v>
      </c>
      <c r="Y163" s="297" t="str">
        <f>IFERROR(INDEX(B$162:B$169,MATCH($AB163,V$162:V$169,0),1),"")</f>
        <v>警戒レベル１"心構えを高める"</v>
      </c>
      <c r="Z163" s="297" t="str">
        <f>IFERROR(INDEX(C$162:C$169,MATCH($AB163,W$162:W$169,0),1),"")</f>
        <v/>
      </c>
      <c r="AA163" s="297" t="str">
        <f>IFERROR(INDEX(J$162:J$169,MATCH($AB163,X$162:X$169,0),1),"")</f>
        <v/>
      </c>
      <c r="AB163" s="6">
        <v>2</v>
      </c>
      <c r="AC163" s="6" t="str">
        <f t="shared" ref="AC163:AC169" si="0">CONCATENATE(C163,"(",I163,"分)")</f>
        <v>(分)</v>
      </c>
      <c r="AH163" s="297"/>
    </row>
    <row r="164" spans="1:34" ht="15.95" customHeight="1" x14ac:dyDescent="0.15">
      <c r="A164" s="235"/>
      <c r="B164" s="328"/>
      <c r="C164" s="426"/>
      <c r="D164" s="427"/>
      <c r="E164" s="427"/>
      <c r="F164" s="427"/>
      <c r="G164" s="427"/>
      <c r="H164" s="427"/>
      <c r="I164" s="337"/>
      <c r="J164" s="329"/>
      <c r="S164" s="6" t="b">
        <v>0</v>
      </c>
      <c r="T164" s="6" t="b">
        <v>0</v>
      </c>
      <c r="U164" s="6" t="b">
        <v>0</v>
      </c>
      <c r="V164" s="6">
        <f>COUNTIF(S$162:S164,TRUE)</f>
        <v>2</v>
      </c>
      <c r="W164" s="6">
        <f>COUNTIF(T$162:T164,TRUE)</f>
        <v>1</v>
      </c>
      <c r="X164" s="6">
        <f>COUNTIF(U$162:U164,TRUE)</f>
        <v>1</v>
      </c>
      <c r="Y164" s="297" t="str">
        <f t="shared" ref="Y164:Y169" si="1">IFERROR(INDEX(B$162:B$169,MATCH($AB164,V$162:V$169,0),1),"")</f>
        <v/>
      </c>
      <c r="Z164" s="297" t="str">
        <f t="shared" ref="Z164:Z169" si="2">IFERROR(INDEX(C$162:C$169,MATCH($AB164,W$162:W$169,0),1),"")</f>
        <v/>
      </c>
      <c r="AA164" s="297" t="str">
        <f t="shared" ref="AA164:AA169" si="3">IFERROR(INDEX(D$162:D$169,MATCH($AB164,X$162:X$169,0),1),"")</f>
        <v/>
      </c>
      <c r="AB164" s="6">
        <v>3</v>
      </c>
      <c r="AC164" s="6" t="str">
        <f t="shared" si="0"/>
        <v>(分)</v>
      </c>
      <c r="AH164" s="297"/>
    </row>
    <row r="165" spans="1:34" ht="15.95" customHeight="1" x14ac:dyDescent="0.15">
      <c r="A165" s="235"/>
      <c r="B165" s="328"/>
      <c r="C165" s="426"/>
      <c r="D165" s="427"/>
      <c r="E165" s="427"/>
      <c r="F165" s="427"/>
      <c r="G165" s="427"/>
      <c r="H165" s="427"/>
      <c r="I165" s="337"/>
      <c r="J165" s="329"/>
      <c r="S165" s="6" t="b">
        <v>0</v>
      </c>
      <c r="T165" s="6" t="b">
        <v>0</v>
      </c>
      <c r="U165" s="6" t="b">
        <v>0</v>
      </c>
      <c r="V165" s="6">
        <f>COUNTIF(S$162:S165,TRUE)</f>
        <v>2</v>
      </c>
      <c r="W165" s="6">
        <f>COUNTIF(T$162:T165,TRUE)</f>
        <v>1</v>
      </c>
      <c r="X165" s="6">
        <f>COUNTIF(U$162:U165,TRUE)</f>
        <v>1</v>
      </c>
      <c r="Y165" s="297" t="str">
        <f t="shared" si="1"/>
        <v/>
      </c>
      <c r="Z165" s="297" t="str">
        <f t="shared" si="2"/>
        <v/>
      </c>
      <c r="AA165" s="297" t="str">
        <f t="shared" si="3"/>
        <v/>
      </c>
      <c r="AB165" s="6">
        <v>4</v>
      </c>
      <c r="AC165" s="6" t="str">
        <f t="shared" si="0"/>
        <v>(分)</v>
      </c>
      <c r="AH165" s="297"/>
    </row>
    <row r="166" spans="1:34" ht="15.95" customHeight="1" x14ac:dyDescent="0.15">
      <c r="A166" s="235"/>
      <c r="B166" s="328"/>
      <c r="C166" s="426"/>
      <c r="D166" s="427"/>
      <c r="E166" s="427"/>
      <c r="F166" s="427"/>
      <c r="G166" s="427"/>
      <c r="H166" s="427"/>
      <c r="I166" s="337"/>
      <c r="J166" s="329"/>
      <c r="S166" s="6" t="b">
        <v>0</v>
      </c>
      <c r="T166" s="6" t="b">
        <v>0</v>
      </c>
      <c r="U166" s="6" t="b">
        <v>0</v>
      </c>
      <c r="V166" s="6">
        <f>COUNTIF(S$162:S166,TRUE)</f>
        <v>2</v>
      </c>
      <c r="W166" s="6">
        <f>COUNTIF(T$162:T166,TRUE)</f>
        <v>1</v>
      </c>
      <c r="X166" s="6">
        <f>COUNTIF(U$162:U166,TRUE)</f>
        <v>1</v>
      </c>
      <c r="Y166" s="297" t="str">
        <f t="shared" si="1"/>
        <v/>
      </c>
      <c r="Z166" s="297" t="str">
        <f t="shared" si="2"/>
        <v/>
      </c>
      <c r="AA166" s="297" t="str">
        <f t="shared" si="3"/>
        <v/>
      </c>
      <c r="AB166" s="6">
        <f t="shared" ref="AB166:AB169" si="4">AB165+1</f>
        <v>5</v>
      </c>
      <c r="AC166" s="6" t="str">
        <f t="shared" si="0"/>
        <v>(分)</v>
      </c>
      <c r="AH166" s="297"/>
    </row>
    <row r="167" spans="1:34" ht="15.95" customHeight="1" x14ac:dyDescent="0.15">
      <c r="A167" s="235"/>
      <c r="B167" s="328"/>
      <c r="C167" s="455"/>
      <c r="D167" s="456"/>
      <c r="E167" s="456"/>
      <c r="F167" s="456"/>
      <c r="G167" s="456"/>
      <c r="H167" s="456"/>
      <c r="I167" s="457"/>
      <c r="J167" s="329"/>
      <c r="S167" s="6" t="b">
        <v>0</v>
      </c>
      <c r="T167" s="6" t="b">
        <v>0</v>
      </c>
      <c r="U167" s="6" t="b">
        <v>0</v>
      </c>
      <c r="V167" s="6">
        <f>COUNTIF(S$162:S167,TRUE)</f>
        <v>2</v>
      </c>
      <c r="W167" s="6">
        <f>COUNTIF(T$162:T167,TRUE)</f>
        <v>1</v>
      </c>
      <c r="X167" s="6">
        <f>COUNTIF(U$162:U167,TRUE)</f>
        <v>1</v>
      </c>
      <c r="Y167" s="297" t="str">
        <f t="shared" si="1"/>
        <v/>
      </c>
      <c r="Z167" s="297" t="str">
        <f t="shared" si="2"/>
        <v/>
      </c>
      <c r="AA167" s="297" t="str">
        <f t="shared" si="3"/>
        <v/>
      </c>
      <c r="AB167" s="6">
        <f t="shared" si="4"/>
        <v>6</v>
      </c>
      <c r="AC167" s="6" t="str">
        <f t="shared" si="0"/>
        <v>(分)</v>
      </c>
      <c r="AH167" s="297"/>
    </row>
    <row r="168" spans="1:34" ht="15.95" customHeight="1" x14ac:dyDescent="0.15">
      <c r="A168" s="235"/>
      <c r="B168" s="328"/>
      <c r="C168" s="455"/>
      <c r="D168" s="456"/>
      <c r="E168" s="456"/>
      <c r="F168" s="456"/>
      <c r="G168" s="456"/>
      <c r="H168" s="456"/>
      <c r="I168" s="457"/>
      <c r="J168" s="329"/>
      <c r="S168" s="6" t="b">
        <v>0</v>
      </c>
      <c r="T168" s="6" t="b">
        <v>0</v>
      </c>
      <c r="U168" s="6" t="b">
        <v>0</v>
      </c>
      <c r="V168" s="6">
        <f>COUNTIF(S$162:S168,TRUE)</f>
        <v>2</v>
      </c>
      <c r="W168" s="6">
        <f>COUNTIF(T$162:T168,TRUE)</f>
        <v>1</v>
      </c>
      <c r="X168" s="6">
        <f>COUNTIF(U$162:U168,TRUE)</f>
        <v>1</v>
      </c>
      <c r="Y168" s="297" t="str">
        <f t="shared" si="1"/>
        <v/>
      </c>
      <c r="Z168" s="297" t="str">
        <f t="shared" si="2"/>
        <v/>
      </c>
      <c r="AA168" s="297" t="str">
        <f t="shared" si="3"/>
        <v/>
      </c>
      <c r="AB168" s="6">
        <f t="shared" si="4"/>
        <v>7</v>
      </c>
      <c r="AC168" s="6" t="str">
        <f t="shared" si="0"/>
        <v>(分)</v>
      </c>
    </row>
    <row r="169" spans="1:34" ht="15.95" customHeight="1" thickBot="1" x14ac:dyDescent="0.2">
      <c r="A169" s="235"/>
      <c r="B169" s="330"/>
      <c r="C169" s="458"/>
      <c r="D169" s="459"/>
      <c r="E169" s="459"/>
      <c r="F169" s="459"/>
      <c r="G169" s="459"/>
      <c r="H169" s="459"/>
      <c r="I169" s="460"/>
      <c r="J169" s="331"/>
      <c r="S169" s="6" t="b">
        <v>0</v>
      </c>
      <c r="T169" s="6" t="b">
        <v>0</v>
      </c>
      <c r="U169" s="6" t="b">
        <v>0</v>
      </c>
      <c r="V169" s="6">
        <f>COUNTIF(S$162:S169,TRUE)</f>
        <v>2</v>
      </c>
      <c r="W169" s="6">
        <f>COUNTIF(T$162:T169,TRUE)</f>
        <v>1</v>
      </c>
      <c r="X169" s="6">
        <f>COUNTIF(U$162:U169,TRUE)</f>
        <v>1</v>
      </c>
      <c r="Y169" s="297" t="str">
        <f t="shared" si="1"/>
        <v/>
      </c>
      <c r="Z169" s="297" t="str">
        <f t="shared" si="2"/>
        <v/>
      </c>
      <c r="AA169" s="297" t="str">
        <f t="shared" si="3"/>
        <v/>
      </c>
      <c r="AB169" s="6">
        <f t="shared" si="4"/>
        <v>8</v>
      </c>
      <c r="AC169" s="6" t="str">
        <f t="shared" si="0"/>
        <v>(分)</v>
      </c>
    </row>
    <row r="170" spans="1:34" ht="15.95" customHeight="1" thickBot="1" x14ac:dyDescent="0.2">
      <c r="A170" s="235"/>
      <c r="B170" s="332"/>
      <c r="C170" s="333"/>
      <c r="D170" s="333"/>
      <c r="E170" s="333"/>
      <c r="F170" s="333"/>
      <c r="G170" s="333"/>
      <c r="H170" s="333"/>
      <c r="I170" s="333"/>
      <c r="J170" s="334"/>
      <c r="Y170" s="297" t="str">
        <f>IF((ROW(B169)-159)&gt;COUNT(V$162:V$169),"",INDEX(B$162:B$169,SMALL(V$162:V$169,ROW(R6))))</f>
        <v/>
      </c>
      <c r="Z170" s="297" t="str">
        <f>IF((ROW(C169)-159)&gt;COUNT(W$162:W$169),"",INDEX(C$162:C$169,SMALL(W$162:W$169,ROW(S6))))</f>
        <v/>
      </c>
      <c r="AA170" s="297" t="str">
        <f>IF((ROW(J169)-159)&gt;COUNT(X$162:X$169),"",INDEX(J$162:J$169,SMALL(X$162:X$169,ROW(T6))))</f>
        <v/>
      </c>
    </row>
    <row r="171" spans="1:34" ht="15.95" customHeight="1" x14ac:dyDescent="0.15">
      <c r="A171" s="235"/>
      <c r="B171" s="402" t="s">
        <v>329</v>
      </c>
      <c r="C171" s="422" t="s">
        <v>267</v>
      </c>
      <c r="D171" s="423"/>
      <c r="E171" s="423"/>
      <c r="F171" s="423"/>
      <c r="G171" s="423"/>
      <c r="H171" s="423"/>
      <c r="I171" s="336">
        <v>15</v>
      </c>
      <c r="J171" s="414" t="s">
        <v>452</v>
      </c>
      <c r="K171" s="407"/>
      <c r="L171" s="311"/>
      <c r="M171" s="311"/>
      <c r="N171" s="311"/>
      <c r="O171" s="311"/>
      <c r="P171" s="311"/>
      <c r="Q171" s="311"/>
      <c r="R171" s="311"/>
      <c r="S171" s="6" t="b">
        <v>1</v>
      </c>
      <c r="T171" s="6" t="b">
        <v>1</v>
      </c>
      <c r="U171" s="6" t="b">
        <v>1</v>
      </c>
      <c r="V171" s="6">
        <f>COUNTIF(S$171:S171,TRUE)</f>
        <v>1</v>
      </c>
      <c r="W171" s="6">
        <f>COUNTIF(T$171:T171,TRUE)</f>
        <v>1</v>
      </c>
      <c r="X171" s="6">
        <f>COUNTIF(U$171:U171,TRUE)</f>
        <v>1</v>
      </c>
      <c r="Y171" s="297" t="str">
        <f>IFERROR(INDEX(B$171:B$184,MATCH($AB171,V$171:V$184,0),1),"")</f>
        <v>大雨注意報</v>
      </c>
      <c r="Z171" s="297" t="str">
        <f>IFERROR(INDEX(AC$171:AC$184,MATCH($AB171,W$171:W$184,0),1),"")</f>
        <v>防災情報の収集(15分)</v>
      </c>
      <c r="AA171" s="297" t="str">
        <f>IFERROR(INDEX(J$171:J$184,MATCH($AB171,X$171:X$184,0),1),"")</f>
        <v>所長、次長</v>
      </c>
      <c r="AB171" s="6">
        <f>AB170+1</f>
        <v>1</v>
      </c>
      <c r="AC171" s="6" t="str">
        <f>CONCATENATE(C171,"(",I171,"分)")</f>
        <v>防災情報の収集(15分)</v>
      </c>
    </row>
    <row r="172" spans="1:34" ht="15.95" customHeight="1" x14ac:dyDescent="0.15">
      <c r="A172" s="235"/>
      <c r="B172" s="328" t="s">
        <v>330</v>
      </c>
      <c r="C172" s="424" t="s">
        <v>271</v>
      </c>
      <c r="D172" s="425"/>
      <c r="E172" s="425"/>
      <c r="F172" s="425"/>
      <c r="G172" s="425"/>
      <c r="H172" s="425"/>
      <c r="I172" s="337">
        <v>2</v>
      </c>
      <c r="J172" s="415"/>
      <c r="K172" s="407"/>
      <c r="L172" s="311"/>
      <c r="M172" s="311"/>
      <c r="N172" s="311"/>
      <c r="O172" s="311"/>
      <c r="P172" s="311"/>
      <c r="Q172" s="311"/>
      <c r="R172" s="311"/>
      <c r="S172" s="6" t="b">
        <v>0</v>
      </c>
      <c r="T172" s="6" t="b">
        <v>1</v>
      </c>
      <c r="U172" s="6" t="b">
        <v>0</v>
      </c>
      <c r="V172" s="6">
        <f>COUNTIF(S$171:S172,TRUE)</f>
        <v>1</v>
      </c>
      <c r="W172" s="6">
        <f>COUNTIF(T$171:T172,TRUE)</f>
        <v>2</v>
      </c>
      <c r="X172" s="6">
        <f>COUNTIF(U$171:U172,TRUE)</f>
        <v>1</v>
      </c>
      <c r="Y172" s="297" t="str">
        <f t="shared" ref="Y172:Y184" si="5">IFERROR(INDEX(B$171:B$184,MATCH($AB172,V$171:V$184,0),1),"")</f>
        <v>土砂災害危険度情報　レベル１相当</v>
      </c>
      <c r="Z172" s="297" t="str">
        <f t="shared" ref="Z172:Z184" si="6">IFERROR(INDEX(AC$171:AC$184,MATCH($AB172,W$171:W$184,0),1),"")</f>
        <v>浸水防止対策の準備(2分)</v>
      </c>
      <c r="AA172" s="297" t="str">
        <f t="shared" ref="AA172:AA184" si="7">IFERROR(INDEX(J$171:J$184,MATCH($AB172,X$171:X$184,0),1),"")</f>
        <v/>
      </c>
      <c r="AB172" s="6">
        <f>AB171+1</f>
        <v>2</v>
      </c>
      <c r="AC172" s="6" t="str">
        <f t="shared" ref="AC172:AC184" si="8">CONCATENATE(C172,"(",I172,"分)")</f>
        <v>浸水防止対策の準備(2分)</v>
      </c>
    </row>
    <row r="173" spans="1:34" ht="15.95" customHeight="1" x14ac:dyDescent="0.15">
      <c r="A173" s="235"/>
      <c r="B173" s="403" t="s">
        <v>369</v>
      </c>
      <c r="C173" s="424" t="s">
        <v>297</v>
      </c>
      <c r="D173" s="425"/>
      <c r="E173" s="425"/>
      <c r="F173" s="425"/>
      <c r="G173" s="425"/>
      <c r="H173" s="425"/>
      <c r="I173" s="337">
        <v>1</v>
      </c>
      <c r="J173" s="417"/>
      <c r="K173" s="407"/>
      <c r="L173" s="311"/>
      <c r="M173" s="311"/>
      <c r="N173" s="311"/>
      <c r="O173" s="311"/>
      <c r="P173" s="311"/>
      <c r="Q173" s="311"/>
      <c r="R173" s="311"/>
      <c r="S173" s="6" t="b">
        <v>0</v>
      </c>
      <c r="T173" s="6" t="b">
        <v>0</v>
      </c>
      <c r="U173" s="6" t="b">
        <v>0</v>
      </c>
      <c r="V173" s="6">
        <f>COUNTIF(S$171:S173,TRUE)</f>
        <v>1</v>
      </c>
      <c r="W173" s="6">
        <f>COUNTIF(T$171:T173,TRUE)</f>
        <v>2</v>
      </c>
      <c r="X173" s="6">
        <f>COUNTIF(U$171:U173,TRUE)</f>
        <v>1</v>
      </c>
      <c r="Y173" s="297" t="str">
        <f t="shared" si="5"/>
        <v/>
      </c>
      <c r="Z173" s="297" t="str">
        <f t="shared" si="6"/>
        <v>参集職員への事前連絡(1分)</v>
      </c>
      <c r="AA173" s="297" t="str">
        <f t="shared" si="7"/>
        <v/>
      </c>
      <c r="AB173" s="6">
        <f t="shared" ref="AB173:AB184" si="9">AB172+1</f>
        <v>3</v>
      </c>
      <c r="AC173" s="6" t="str">
        <f t="shared" si="8"/>
        <v>幹部職員の参集(1分)</v>
      </c>
    </row>
    <row r="174" spans="1:34" ht="15.95" customHeight="1" x14ac:dyDescent="0.15">
      <c r="A174" s="235"/>
      <c r="B174" s="328" t="s">
        <v>368</v>
      </c>
      <c r="C174" s="424" t="s">
        <v>298</v>
      </c>
      <c r="D174" s="425"/>
      <c r="E174" s="425"/>
      <c r="F174" s="425"/>
      <c r="G174" s="425"/>
      <c r="H174" s="425"/>
      <c r="I174" s="337">
        <v>1</v>
      </c>
      <c r="J174" s="329"/>
      <c r="K174" s="407"/>
      <c r="L174" s="311"/>
      <c r="M174" s="311"/>
      <c r="N174" s="311"/>
      <c r="O174" s="311"/>
      <c r="P174" s="311"/>
      <c r="Q174" s="311"/>
      <c r="R174" s="311"/>
      <c r="S174" s="6" t="b">
        <v>1</v>
      </c>
      <c r="T174" s="6" t="b">
        <v>1</v>
      </c>
      <c r="U174" s="6" t="b">
        <v>0</v>
      </c>
      <c r="V174" s="6">
        <f>COUNTIF(S$171:S174,TRUE)</f>
        <v>2</v>
      </c>
      <c r="W174" s="6">
        <f>COUNTIF(T$171:T174,TRUE)</f>
        <v>3</v>
      </c>
      <c r="X174" s="6">
        <f>COUNTIF(U$171:U174,TRUE)</f>
        <v>1</v>
      </c>
      <c r="Y174" s="297" t="str">
        <f t="shared" si="5"/>
        <v/>
      </c>
      <c r="Z174" s="297" t="str">
        <f t="shared" si="6"/>
        <v>持出し品のチェック(1分)</v>
      </c>
      <c r="AA174" s="297" t="str">
        <f t="shared" si="7"/>
        <v/>
      </c>
      <c r="AB174" s="6">
        <f t="shared" si="9"/>
        <v>4</v>
      </c>
      <c r="AC174" s="6" t="str">
        <f t="shared" si="8"/>
        <v>参集職員への事前連絡(1分)</v>
      </c>
    </row>
    <row r="175" spans="1:34" ht="15.95" customHeight="1" x14ac:dyDescent="0.15">
      <c r="A175" s="235"/>
      <c r="B175" s="328"/>
      <c r="C175" s="424" t="s">
        <v>304</v>
      </c>
      <c r="D175" s="425"/>
      <c r="E175" s="425"/>
      <c r="F175" s="425"/>
      <c r="G175" s="425"/>
      <c r="H175" s="425"/>
      <c r="I175" s="337">
        <v>1</v>
      </c>
      <c r="J175" s="329"/>
      <c r="K175" s="407"/>
      <c r="L175" s="311"/>
      <c r="M175" s="311"/>
      <c r="N175" s="311"/>
      <c r="O175" s="311"/>
      <c r="P175" s="311"/>
      <c r="Q175" s="311"/>
      <c r="R175" s="311"/>
      <c r="S175" s="6" t="b">
        <v>0</v>
      </c>
      <c r="T175" s="6" t="b">
        <v>1</v>
      </c>
      <c r="U175" s="6" t="b">
        <v>0</v>
      </c>
      <c r="V175" s="6">
        <f>COUNTIF(S$171:S175,TRUE)</f>
        <v>2</v>
      </c>
      <c r="W175" s="6">
        <f>COUNTIF(T$171:T175,TRUE)</f>
        <v>4</v>
      </c>
      <c r="X175" s="6">
        <f>COUNTIF(U$171:U175,TRUE)</f>
        <v>1</v>
      </c>
      <c r="Y175" s="297" t="str">
        <f t="shared" si="5"/>
        <v/>
      </c>
      <c r="Z175" s="297" t="str">
        <f t="shared" si="6"/>
        <v>避難路の確認(5分)</v>
      </c>
      <c r="AA175" s="297" t="str">
        <f t="shared" si="7"/>
        <v/>
      </c>
      <c r="AB175" s="6">
        <f t="shared" si="9"/>
        <v>5</v>
      </c>
      <c r="AC175" s="6" t="str">
        <f t="shared" si="8"/>
        <v>持出し品のチェック(1分)</v>
      </c>
    </row>
    <row r="176" spans="1:34" ht="15.95" customHeight="1" x14ac:dyDescent="0.15">
      <c r="A176" s="235"/>
      <c r="B176" s="328"/>
      <c r="C176" s="424" t="s">
        <v>299</v>
      </c>
      <c r="D176" s="425"/>
      <c r="E176" s="425"/>
      <c r="F176" s="425"/>
      <c r="G176" s="425"/>
      <c r="H176" s="425"/>
      <c r="I176" s="339">
        <v>5</v>
      </c>
      <c r="J176" s="329"/>
      <c r="K176" s="407"/>
      <c r="L176" s="311"/>
      <c r="M176" s="311"/>
      <c r="N176" s="311"/>
      <c r="O176" s="311"/>
      <c r="P176" s="311"/>
      <c r="Q176" s="311"/>
      <c r="R176" s="311"/>
      <c r="S176" s="6" t="b">
        <v>0</v>
      </c>
      <c r="T176" s="6" t="b">
        <v>1</v>
      </c>
      <c r="U176" s="6" t="b">
        <v>0</v>
      </c>
      <c r="V176" s="6">
        <f>COUNTIF(S$171:S176,TRUE)</f>
        <v>2</v>
      </c>
      <c r="W176" s="6">
        <f>COUNTIF(T$171:T176,TRUE)</f>
        <v>5</v>
      </c>
      <c r="X176" s="6">
        <f>COUNTIF(U$171:U176,TRUE)</f>
        <v>1</v>
      </c>
      <c r="Y176" s="297" t="str">
        <f t="shared" si="5"/>
        <v/>
      </c>
      <c r="Z176" s="297" t="str">
        <f t="shared" si="6"/>
        <v>利用者への注意喚起(10分)</v>
      </c>
      <c r="AA176" s="297" t="str">
        <f t="shared" si="7"/>
        <v/>
      </c>
      <c r="AB176" s="6">
        <f t="shared" si="9"/>
        <v>6</v>
      </c>
      <c r="AC176" s="6" t="str">
        <f t="shared" si="8"/>
        <v>避難路の確認(5分)</v>
      </c>
    </row>
    <row r="177" spans="1:29" ht="15.95" customHeight="1" x14ac:dyDescent="0.15">
      <c r="A177" s="235"/>
      <c r="B177" s="328"/>
      <c r="C177" s="424" t="s">
        <v>414</v>
      </c>
      <c r="D177" s="425"/>
      <c r="E177" s="425"/>
      <c r="F177" s="425"/>
      <c r="G177" s="425"/>
      <c r="H177" s="425"/>
      <c r="I177" s="339">
        <v>10</v>
      </c>
      <c r="J177" s="329"/>
      <c r="K177" s="407"/>
      <c r="L177" s="311"/>
      <c r="M177" s="311"/>
      <c r="N177" s="311"/>
      <c r="O177" s="311"/>
      <c r="P177" s="311"/>
      <c r="Q177" s="311"/>
      <c r="R177" s="311"/>
      <c r="S177" s="6" t="b">
        <v>0</v>
      </c>
      <c r="T177" s="6" t="b">
        <v>1</v>
      </c>
      <c r="U177" s="6" t="b">
        <v>0</v>
      </c>
      <c r="V177" s="6">
        <f>COUNTIF(S$171:S177,TRUE)</f>
        <v>2</v>
      </c>
      <c r="W177" s="6">
        <f>COUNTIF(T$171:T177,TRUE)</f>
        <v>6</v>
      </c>
      <c r="X177" s="6">
        <f>COUNTIF(U$171:U177,TRUE)</f>
        <v>1</v>
      </c>
      <c r="Y177" s="297" t="str">
        <f t="shared" si="5"/>
        <v/>
      </c>
      <c r="Z177" s="297" t="str">
        <f t="shared" si="6"/>
        <v/>
      </c>
      <c r="AA177" s="297" t="str">
        <f t="shared" si="7"/>
        <v/>
      </c>
      <c r="AB177" s="6">
        <f t="shared" si="9"/>
        <v>7</v>
      </c>
      <c r="AC177" s="6" t="str">
        <f t="shared" si="8"/>
        <v>利用者への注意喚起(10分)</v>
      </c>
    </row>
    <row r="178" spans="1:29" ht="15.95" customHeight="1" x14ac:dyDescent="0.15">
      <c r="A178" s="235"/>
      <c r="B178" s="328"/>
      <c r="C178" s="426"/>
      <c r="D178" s="427"/>
      <c r="E178" s="427"/>
      <c r="F178" s="427"/>
      <c r="G178" s="427"/>
      <c r="H178" s="427"/>
      <c r="I178" s="339"/>
      <c r="J178" s="329"/>
      <c r="K178" s="407"/>
      <c r="L178" s="311"/>
      <c r="M178" s="311"/>
      <c r="N178" s="311"/>
      <c r="O178" s="311"/>
      <c r="P178" s="311"/>
      <c r="Q178" s="311"/>
      <c r="R178" s="311"/>
      <c r="S178" s="6" t="b">
        <v>0</v>
      </c>
      <c r="T178" s="6" t="b">
        <v>0</v>
      </c>
      <c r="U178" s="6" t="b">
        <v>0</v>
      </c>
      <c r="V178" s="6">
        <f>COUNTIF(S$171:S178,TRUE)</f>
        <v>2</v>
      </c>
      <c r="W178" s="6">
        <f>COUNTIF(T$171:T178,TRUE)</f>
        <v>6</v>
      </c>
      <c r="X178" s="6">
        <f>COUNTIF(U$171:U178,TRUE)</f>
        <v>1</v>
      </c>
      <c r="Y178" s="297" t="str">
        <f t="shared" si="5"/>
        <v/>
      </c>
      <c r="Z178" s="297" t="str">
        <f t="shared" si="6"/>
        <v/>
      </c>
      <c r="AA178" s="297" t="str">
        <f t="shared" si="7"/>
        <v/>
      </c>
      <c r="AB178" s="6">
        <f t="shared" si="9"/>
        <v>8</v>
      </c>
      <c r="AC178" s="6" t="str">
        <f t="shared" si="8"/>
        <v>(分)</v>
      </c>
    </row>
    <row r="179" spans="1:29" ht="15.75" customHeight="1" x14ac:dyDescent="0.15">
      <c r="A179" s="235"/>
      <c r="B179" s="328"/>
      <c r="C179" s="426"/>
      <c r="D179" s="427"/>
      <c r="E179" s="427"/>
      <c r="F179" s="427"/>
      <c r="G179" s="427"/>
      <c r="H179" s="427"/>
      <c r="I179" s="339"/>
      <c r="J179" s="329"/>
      <c r="K179" s="407"/>
      <c r="L179" s="311"/>
      <c r="M179" s="311"/>
      <c r="N179" s="311"/>
      <c r="O179" s="311"/>
      <c r="P179" s="311"/>
      <c r="Q179" s="311"/>
      <c r="R179" s="311"/>
      <c r="S179" s="6" t="b">
        <v>0</v>
      </c>
      <c r="T179" s="6" t="b">
        <v>0</v>
      </c>
      <c r="U179" s="6" t="b">
        <v>0</v>
      </c>
      <c r="V179" s="6">
        <f>COUNTIF(S$171:S179,TRUE)</f>
        <v>2</v>
      </c>
      <c r="W179" s="6">
        <f>COUNTIF(T$171:T179,TRUE)</f>
        <v>6</v>
      </c>
      <c r="X179" s="6">
        <f>COUNTIF(U$171:U179,TRUE)</f>
        <v>1</v>
      </c>
      <c r="Y179" s="297" t="str">
        <f t="shared" si="5"/>
        <v/>
      </c>
      <c r="Z179" s="297" t="str">
        <f t="shared" si="6"/>
        <v/>
      </c>
      <c r="AA179" s="297" t="str">
        <f t="shared" si="7"/>
        <v/>
      </c>
      <c r="AB179" s="6">
        <f t="shared" si="9"/>
        <v>9</v>
      </c>
      <c r="AC179" s="6" t="str">
        <f t="shared" si="8"/>
        <v>(分)</v>
      </c>
    </row>
    <row r="180" spans="1:29" ht="15.95" customHeight="1" x14ac:dyDescent="0.15">
      <c r="A180" s="235"/>
      <c r="B180" s="328"/>
      <c r="C180" s="426"/>
      <c r="D180" s="427"/>
      <c r="E180" s="427"/>
      <c r="F180" s="427"/>
      <c r="G180" s="427"/>
      <c r="H180" s="427"/>
      <c r="I180" s="339"/>
      <c r="J180" s="329"/>
      <c r="K180" s="407"/>
      <c r="L180" s="311"/>
      <c r="M180" s="311"/>
      <c r="N180" s="311"/>
      <c r="O180" s="311"/>
      <c r="P180" s="311"/>
      <c r="Q180" s="311"/>
      <c r="R180" s="311"/>
      <c r="S180" s="6" t="b">
        <v>0</v>
      </c>
      <c r="T180" s="6" t="b">
        <v>0</v>
      </c>
      <c r="U180" s="6" t="b">
        <v>0</v>
      </c>
      <c r="V180" s="6">
        <f>COUNTIF(S$171:S180,TRUE)</f>
        <v>2</v>
      </c>
      <c r="W180" s="6">
        <f>COUNTIF(T$171:T180,TRUE)</f>
        <v>6</v>
      </c>
      <c r="X180" s="6">
        <f>COUNTIF(U$171:U180,TRUE)</f>
        <v>1</v>
      </c>
      <c r="Y180" s="297" t="str">
        <f t="shared" si="5"/>
        <v/>
      </c>
      <c r="Z180" s="297" t="str">
        <f t="shared" si="6"/>
        <v/>
      </c>
      <c r="AA180" s="297" t="str">
        <f t="shared" si="7"/>
        <v/>
      </c>
      <c r="AB180" s="6">
        <f t="shared" si="9"/>
        <v>10</v>
      </c>
      <c r="AC180" s="6" t="str">
        <f t="shared" si="8"/>
        <v>(分)</v>
      </c>
    </row>
    <row r="181" spans="1:29" ht="15.95" customHeight="1" x14ac:dyDescent="0.15">
      <c r="A181" s="235"/>
      <c r="B181" s="328"/>
      <c r="C181" s="426"/>
      <c r="D181" s="427"/>
      <c r="E181" s="427"/>
      <c r="F181" s="427"/>
      <c r="G181" s="427"/>
      <c r="H181" s="427"/>
      <c r="I181" s="339"/>
      <c r="J181" s="329"/>
      <c r="K181" s="407"/>
      <c r="L181" s="311"/>
      <c r="M181" s="311"/>
      <c r="N181" s="311"/>
      <c r="O181" s="311"/>
      <c r="P181" s="311"/>
      <c r="Q181" s="311"/>
      <c r="R181" s="311"/>
      <c r="S181" s="6" t="b">
        <v>0</v>
      </c>
      <c r="T181" s="6" t="b">
        <v>0</v>
      </c>
      <c r="U181" s="6" t="b">
        <v>0</v>
      </c>
      <c r="V181" s="6">
        <f>COUNTIF(S$171:S181,TRUE)</f>
        <v>2</v>
      </c>
      <c r="W181" s="6">
        <f>COUNTIF(T$171:T181,TRUE)</f>
        <v>6</v>
      </c>
      <c r="X181" s="6">
        <f>COUNTIF(U$171:U181,TRUE)</f>
        <v>1</v>
      </c>
      <c r="Y181" s="297" t="str">
        <f t="shared" si="5"/>
        <v/>
      </c>
      <c r="Z181" s="297" t="str">
        <f t="shared" si="6"/>
        <v/>
      </c>
      <c r="AA181" s="297" t="str">
        <f t="shared" si="7"/>
        <v/>
      </c>
      <c r="AB181" s="6">
        <f t="shared" si="9"/>
        <v>11</v>
      </c>
      <c r="AC181" s="6" t="str">
        <f t="shared" si="8"/>
        <v>(分)</v>
      </c>
    </row>
    <row r="182" spans="1:29" ht="15.95" customHeight="1" x14ac:dyDescent="0.15">
      <c r="A182" s="235"/>
      <c r="B182" s="328"/>
      <c r="C182" s="426"/>
      <c r="D182" s="427"/>
      <c r="E182" s="427"/>
      <c r="F182" s="427"/>
      <c r="G182" s="427"/>
      <c r="H182" s="427"/>
      <c r="I182" s="339"/>
      <c r="J182" s="329"/>
      <c r="K182" s="407"/>
      <c r="L182" s="311"/>
      <c r="M182" s="311"/>
      <c r="N182" s="311"/>
      <c r="O182" s="311"/>
      <c r="P182" s="311"/>
      <c r="Q182" s="311"/>
      <c r="R182" s="311"/>
      <c r="S182" s="6" t="b">
        <v>0</v>
      </c>
      <c r="T182" s="6" t="b">
        <v>0</v>
      </c>
      <c r="U182" s="6" t="b">
        <v>0</v>
      </c>
      <c r="V182" s="6">
        <f>COUNTIF(S$171:S182,TRUE)</f>
        <v>2</v>
      </c>
      <c r="W182" s="6">
        <f>COUNTIF(T$171:T182,TRUE)</f>
        <v>6</v>
      </c>
      <c r="X182" s="6">
        <f>COUNTIF(U$171:U182,TRUE)</f>
        <v>1</v>
      </c>
      <c r="Y182" s="297" t="str">
        <f t="shared" si="5"/>
        <v/>
      </c>
      <c r="Z182" s="297" t="str">
        <f t="shared" si="6"/>
        <v/>
      </c>
      <c r="AA182" s="297" t="str">
        <f t="shared" si="7"/>
        <v/>
      </c>
      <c r="AB182" s="6">
        <f t="shared" si="9"/>
        <v>12</v>
      </c>
      <c r="AC182" s="6" t="str">
        <f t="shared" si="8"/>
        <v>(分)</v>
      </c>
    </row>
    <row r="183" spans="1:29" ht="15.95" customHeight="1" x14ac:dyDescent="0.15">
      <c r="A183" s="235"/>
      <c r="B183" s="328"/>
      <c r="C183" s="426"/>
      <c r="D183" s="427"/>
      <c r="E183" s="427"/>
      <c r="F183" s="427"/>
      <c r="G183" s="427"/>
      <c r="H183" s="427"/>
      <c r="I183" s="339"/>
      <c r="J183" s="329"/>
      <c r="K183" s="407"/>
      <c r="L183" s="311"/>
      <c r="M183" s="311"/>
      <c r="N183" s="311"/>
      <c r="O183" s="311"/>
      <c r="P183" s="311"/>
      <c r="Q183" s="311"/>
      <c r="R183" s="311"/>
      <c r="S183" s="6" t="b">
        <v>0</v>
      </c>
      <c r="T183" s="6" t="b">
        <v>0</v>
      </c>
      <c r="U183" s="6" t="b">
        <v>0</v>
      </c>
      <c r="V183" s="6">
        <f>COUNTIF(S$171:S183,TRUE)</f>
        <v>2</v>
      </c>
      <c r="W183" s="6">
        <f>COUNTIF(T$171:T183,TRUE)</f>
        <v>6</v>
      </c>
      <c r="X183" s="6">
        <f>COUNTIF(U$171:U183,TRUE)</f>
        <v>1</v>
      </c>
      <c r="Y183" s="297" t="str">
        <f t="shared" si="5"/>
        <v/>
      </c>
      <c r="Z183" s="297" t="str">
        <f t="shared" si="6"/>
        <v/>
      </c>
      <c r="AA183" s="297" t="str">
        <f t="shared" si="7"/>
        <v/>
      </c>
      <c r="AB183" s="6">
        <f t="shared" si="9"/>
        <v>13</v>
      </c>
      <c r="AC183" s="6" t="str">
        <f t="shared" si="8"/>
        <v>(分)</v>
      </c>
    </row>
    <row r="184" spans="1:29" ht="15.95" customHeight="1" thickBot="1" x14ac:dyDescent="0.2">
      <c r="A184" s="235"/>
      <c r="B184" s="330"/>
      <c r="C184" s="451"/>
      <c r="D184" s="452"/>
      <c r="E184" s="452"/>
      <c r="F184" s="452"/>
      <c r="G184" s="452"/>
      <c r="H184" s="452"/>
      <c r="I184" s="363"/>
      <c r="J184" s="331"/>
      <c r="K184" s="407"/>
      <c r="L184" s="311"/>
      <c r="M184" s="311"/>
      <c r="N184" s="311"/>
      <c r="O184" s="311"/>
      <c r="P184" s="311"/>
      <c r="Q184" s="311"/>
      <c r="R184" s="311"/>
      <c r="S184" s="6" t="b">
        <v>0</v>
      </c>
      <c r="T184" s="6" t="b">
        <v>0</v>
      </c>
      <c r="U184" s="6" t="b">
        <v>0</v>
      </c>
      <c r="V184" s="6">
        <f>COUNTIF(S$171:S184,TRUE)</f>
        <v>2</v>
      </c>
      <c r="W184" s="6">
        <f>COUNTIF(T$171:T184,TRUE)</f>
        <v>6</v>
      </c>
      <c r="X184" s="6">
        <f>COUNTIF(U$171:U184,TRUE)</f>
        <v>1</v>
      </c>
      <c r="Y184" s="297" t="str">
        <f t="shared" si="5"/>
        <v/>
      </c>
      <c r="Z184" s="297" t="str">
        <f t="shared" si="6"/>
        <v/>
      </c>
      <c r="AA184" s="297" t="str">
        <f t="shared" si="7"/>
        <v/>
      </c>
      <c r="AB184" s="6">
        <f t="shared" si="9"/>
        <v>14</v>
      </c>
      <c r="AC184" s="6" t="str">
        <f t="shared" si="8"/>
        <v>(分)</v>
      </c>
    </row>
    <row r="185" spans="1:29" ht="15.95" customHeight="1" thickBot="1" x14ac:dyDescent="0.2">
      <c r="A185" s="235"/>
      <c r="B185" s="332"/>
      <c r="C185" s="335"/>
      <c r="D185" s="335"/>
      <c r="E185" s="335"/>
      <c r="F185" s="335"/>
      <c r="G185" s="335"/>
      <c r="H185" s="335"/>
      <c r="I185" s="335"/>
      <c r="J185" s="334"/>
      <c r="K185" s="407"/>
      <c r="L185" s="311"/>
      <c r="M185" s="311"/>
      <c r="N185" s="311"/>
      <c r="O185" s="311"/>
      <c r="P185" s="311"/>
      <c r="Q185" s="311"/>
      <c r="R185" s="311"/>
      <c r="Y185" s="297"/>
      <c r="Z185" s="297"/>
      <c r="AA185" s="297"/>
    </row>
    <row r="186" spans="1:29" ht="15.95" customHeight="1" x14ac:dyDescent="0.15">
      <c r="A186" s="235"/>
      <c r="B186" s="402" t="s">
        <v>331</v>
      </c>
      <c r="C186" s="422" t="s">
        <v>272</v>
      </c>
      <c r="D186" s="423"/>
      <c r="E186" s="423"/>
      <c r="F186" s="423"/>
      <c r="G186" s="423"/>
      <c r="H186" s="423"/>
      <c r="I186" s="336">
        <v>20</v>
      </c>
      <c r="J186" s="414" t="s">
        <v>452</v>
      </c>
      <c r="K186" s="407"/>
      <c r="L186" s="311"/>
      <c r="M186" s="311"/>
      <c r="N186" s="311"/>
      <c r="O186" s="311"/>
      <c r="P186" s="311"/>
      <c r="Q186" s="311"/>
      <c r="R186" s="311"/>
      <c r="S186" s="6" t="b">
        <v>1</v>
      </c>
      <c r="T186" s="6" t="b">
        <v>1</v>
      </c>
      <c r="U186" s="6" t="b">
        <v>1</v>
      </c>
      <c r="V186" s="6">
        <f>COUNTIF(S$186:S186,TRUE)</f>
        <v>1</v>
      </c>
      <c r="W186" s="6">
        <f>COUNTIF(T$186:T186,TRUE)</f>
        <v>1</v>
      </c>
      <c r="X186" s="6">
        <f>COUNTIF(U$186:U186,TRUE)</f>
        <v>1</v>
      </c>
      <c r="Y186" s="297" t="str">
        <f>IFERROR(INDEX(B$186:B$199,MATCH($AB186,V$186:V$199,0),1),"")</f>
        <v>大雨警報</v>
      </c>
      <c r="Z186" s="297" t="str">
        <f>IFERROR(INDEX(AC$186:AC$199,MATCH($AB186,W$186:W$199,0),1),"")</f>
        <v>職員の参集(20分)</v>
      </c>
      <c r="AA186" s="297" t="str">
        <f>IFERROR(INDEX(J$186:J$199,MATCH($AB186,X$186:X$199,0),1),"")</f>
        <v>所長、次長</v>
      </c>
      <c r="AB186" s="6">
        <f t="shared" ref="AB186:AB222" si="10">AB185+1</f>
        <v>1</v>
      </c>
      <c r="AC186" s="6" t="str">
        <f>CONCATENATE(C186,"(",I186,"分)")</f>
        <v>職員の参集(20分)</v>
      </c>
    </row>
    <row r="187" spans="1:29" ht="15.95" customHeight="1" x14ac:dyDescent="0.15">
      <c r="A187" s="235"/>
      <c r="B187" s="328" t="s">
        <v>332</v>
      </c>
      <c r="C187" s="424" t="s">
        <v>300</v>
      </c>
      <c r="D187" s="425"/>
      <c r="E187" s="425"/>
      <c r="F187" s="425"/>
      <c r="G187" s="425"/>
      <c r="H187" s="425"/>
      <c r="I187" s="337">
        <v>20</v>
      </c>
      <c r="J187" s="415" t="s">
        <v>453</v>
      </c>
      <c r="K187" s="407"/>
      <c r="L187" s="311"/>
      <c r="M187" s="311"/>
      <c r="N187" s="311"/>
      <c r="O187" s="311"/>
      <c r="P187" s="311"/>
      <c r="Q187" s="311"/>
      <c r="R187" s="311"/>
      <c r="S187" s="6" t="b">
        <v>0</v>
      </c>
      <c r="T187" s="6" t="b">
        <v>1</v>
      </c>
      <c r="U187" s="6" t="b">
        <v>1</v>
      </c>
      <c r="V187" s="6">
        <f>COUNTIF(S$186:S187,TRUE)</f>
        <v>1</v>
      </c>
      <c r="W187" s="6">
        <f>COUNTIF(T$186:T187,TRUE)</f>
        <v>2</v>
      </c>
      <c r="X187" s="6">
        <f>COUNTIF(U$186:U187,TRUE)</f>
        <v>2</v>
      </c>
      <c r="Y187" s="297" t="str">
        <f t="shared" ref="Y187:Y199" si="11">IFERROR(INDEX(B$186:B$199,MATCH($AB187,V$186:V$199,0),1),"")</f>
        <v>土砂災害危険度情報　レベル２相当</v>
      </c>
      <c r="Z187" s="297" t="str">
        <f t="shared" ref="Z187:Z199" si="12">IFERROR(INDEX(AC$186:AC$199,MATCH($AB187,W$186:W$199,0),1),"")</f>
        <v>土嚢の設置(20分)</v>
      </c>
      <c r="AA187" s="297" t="str">
        <f t="shared" ref="AA187:AA199" si="13">IFERROR(INDEX(J$186:J$199,MATCH($AB187,X$186:X$199,0),1),"")</f>
        <v>各担当</v>
      </c>
      <c r="AB187" s="6">
        <f t="shared" si="10"/>
        <v>2</v>
      </c>
      <c r="AC187" s="6" t="str">
        <f>CONCATENATE(C187,"(",I187,"分)")</f>
        <v>土嚢の設置(20分)</v>
      </c>
    </row>
    <row r="188" spans="1:29" ht="15.95" customHeight="1" x14ac:dyDescent="0.15">
      <c r="A188" s="235"/>
      <c r="B188" s="328" t="s">
        <v>333</v>
      </c>
      <c r="C188" s="424" t="s">
        <v>301</v>
      </c>
      <c r="D188" s="425"/>
      <c r="E188" s="425"/>
      <c r="F188" s="425"/>
      <c r="G188" s="425"/>
      <c r="H188" s="425"/>
      <c r="I188" s="337">
        <v>30</v>
      </c>
      <c r="J188" s="417" t="s">
        <v>454</v>
      </c>
      <c r="K188" s="407"/>
      <c r="L188" s="311"/>
      <c r="M188" s="311"/>
      <c r="N188" s="311"/>
      <c r="O188" s="311"/>
      <c r="P188" s="311"/>
      <c r="Q188" s="311"/>
      <c r="R188" s="311"/>
      <c r="S188" s="6" t="b">
        <v>1</v>
      </c>
      <c r="T188" s="6" t="b">
        <v>0</v>
      </c>
      <c r="U188" s="6" t="b">
        <v>1</v>
      </c>
      <c r="V188" s="6">
        <f>COUNTIF(S$186:S188,TRUE)</f>
        <v>2</v>
      </c>
      <c r="W188" s="6">
        <f>COUNTIF(T$186:T188,TRUE)</f>
        <v>2</v>
      </c>
      <c r="X188" s="6">
        <f>COUNTIF(U$186:U188,TRUE)</f>
        <v>3</v>
      </c>
      <c r="Y188" s="297" t="str">
        <f t="shared" si="11"/>
        <v/>
      </c>
      <c r="Z188" s="297" t="str">
        <f t="shared" si="12"/>
        <v>重要備品、設備の退避(3分)</v>
      </c>
      <c r="AA188" s="297" t="str">
        <f t="shared" si="13"/>
        <v>主任</v>
      </c>
      <c r="AB188" s="6">
        <f t="shared" si="10"/>
        <v>3</v>
      </c>
      <c r="AC188" s="6" t="str">
        <f>CONCATENATE(C188,"(",I188,"分)")</f>
        <v>止水板の設置(30分)</v>
      </c>
    </row>
    <row r="189" spans="1:29" ht="15.95" customHeight="1" x14ac:dyDescent="0.15">
      <c r="A189" s="235"/>
      <c r="B189" s="328"/>
      <c r="C189" s="424" t="s">
        <v>302</v>
      </c>
      <c r="D189" s="425"/>
      <c r="E189" s="425"/>
      <c r="F189" s="425"/>
      <c r="G189" s="425"/>
      <c r="H189" s="425"/>
      <c r="I189" s="337">
        <v>3</v>
      </c>
      <c r="J189" s="329"/>
      <c r="K189" s="407"/>
      <c r="L189" s="311"/>
      <c r="M189" s="311"/>
      <c r="N189" s="311"/>
      <c r="O189" s="311"/>
      <c r="P189" s="311"/>
      <c r="Q189" s="311"/>
      <c r="R189" s="311"/>
      <c r="S189" s="6" t="b">
        <v>0</v>
      </c>
      <c r="T189" s="6" t="b">
        <v>1</v>
      </c>
      <c r="U189" s="6" t="b">
        <v>0</v>
      </c>
      <c r="V189" s="6">
        <f>COUNTIF(S$186:S189,TRUE)</f>
        <v>2</v>
      </c>
      <c r="W189" s="6">
        <f>COUNTIF(T$186:T189,TRUE)</f>
        <v>3</v>
      </c>
      <c r="X189" s="6">
        <f>COUNTIF(U$186:U189,TRUE)</f>
        <v>3</v>
      </c>
      <c r="Y189" s="297" t="str">
        <f t="shared" si="11"/>
        <v/>
      </c>
      <c r="Z189" s="297" t="str">
        <f t="shared" si="12"/>
        <v>利用者家族への連絡(3分)</v>
      </c>
      <c r="AA189" s="297" t="str">
        <f t="shared" si="13"/>
        <v/>
      </c>
      <c r="AB189" s="6">
        <f t="shared" si="10"/>
        <v>4</v>
      </c>
      <c r="AC189" s="6" t="str">
        <f t="shared" ref="AC189:AC193" si="14">CONCATENATE(C189,"(",I189,"分)")</f>
        <v>重要備品、設備の退避(3分)</v>
      </c>
    </row>
    <row r="190" spans="1:29" ht="15.95" customHeight="1" x14ac:dyDescent="0.15">
      <c r="A190" s="235"/>
      <c r="B190" s="328"/>
      <c r="C190" s="424" t="s">
        <v>415</v>
      </c>
      <c r="D190" s="425"/>
      <c r="E190" s="425"/>
      <c r="F190" s="425"/>
      <c r="G190" s="425"/>
      <c r="H190" s="425"/>
      <c r="I190" s="337">
        <v>3</v>
      </c>
      <c r="J190" s="329"/>
      <c r="K190" s="407"/>
      <c r="L190" s="311"/>
      <c r="M190" s="311"/>
      <c r="N190" s="311"/>
      <c r="O190" s="311"/>
      <c r="P190" s="311"/>
      <c r="Q190" s="311"/>
      <c r="R190" s="311"/>
      <c r="S190" s="6" t="b">
        <v>0</v>
      </c>
      <c r="T190" s="6" t="b">
        <v>1</v>
      </c>
      <c r="U190" s="6" t="b">
        <v>0</v>
      </c>
      <c r="V190" s="6">
        <f>COUNTIF(S$186:S190,TRUE)</f>
        <v>2</v>
      </c>
      <c r="W190" s="6">
        <f>COUNTIF(T$186:T190,TRUE)</f>
        <v>4</v>
      </c>
      <c r="X190" s="6">
        <f>COUNTIF(U$186:U190,TRUE)</f>
        <v>3</v>
      </c>
      <c r="Y190" s="297" t="str">
        <f t="shared" si="11"/>
        <v/>
      </c>
      <c r="Z190" s="297" t="str">
        <f t="shared" si="12"/>
        <v>利用者家族への引渡し(3分)</v>
      </c>
      <c r="AA190" s="297" t="str">
        <f t="shared" si="13"/>
        <v/>
      </c>
      <c r="AB190" s="6">
        <f t="shared" si="10"/>
        <v>5</v>
      </c>
      <c r="AC190" s="6" t="str">
        <f t="shared" si="14"/>
        <v>利用者家族への連絡(3分)</v>
      </c>
    </row>
    <row r="191" spans="1:29" ht="15.95" customHeight="1" x14ac:dyDescent="0.15">
      <c r="A191" s="235"/>
      <c r="B191" s="328"/>
      <c r="C191" s="424" t="s">
        <v>416</v>
      </c>
      <c r="D191" s="425"/>
      <c r="E191" s="425"/>
      <c r="F191" s="425"/>
      <c r="G191" s="425"/>
      <c r="H191" s="425"/>
      <c r="I191" s="337">
        <v>3</v>
      </c>
      <c r="J191" s="329"/>
      <c r="K191" s="407"/>
      <c r="L191" s="311"/>
      <c r="M191" s="311"/>
      <c r="N191" s="311"/>
      <c r="O191" s="311"/>
      <c r="P191" s="311"/>
      <c r="Q191" s="311"/>
      <c r="R191" s="311"/>
      <c r="S191" s="6" t="b">
        <v>0</v>
      </c>
      <c r="T191" s="6" t="b">
        <v>1</v>
      </c>
      <c r="U191" s="6" t="b">
        <v>0</v>
      </c>
      <c r="V191" s="6">
        <f>COUNTIF(S$186:S191,TRUE)</f>
        <v>2</v>
      </c>
      <c r="W191" s="6">
        <f>COUNTIF(T$186:T191,TRUE)</f>
        <v>5</v>
      </c>
      <c r="X191" s="6">
        <f>COUNTIF(U$186:U191,TRUE)</f>
        <v>3</v>
      </c>
      <c r="Y191" s="297" t="str">
        <f t="shared" si="11"/>
        <v/>
      </c>
      <c r="Z191" s="297" t="str">
        <f t="shared" si="12"/>
        <v>持出し品の準備(3分)</v>
      </c>
      <c r="AA191" s="297" t="str">
        <f t="shared" si="13"/>
        <v/>
      </c>
      <c r="AB191" s="6">
        <f t="shared" si="10"/>
        <v>6</v>
      </c>
      <c r="AC191" s="6" t="str">
        <f t="shared" si="14"/>
        <v>利用者家族への引渡し(3分)</v>
      </c>
    </row>
    <row r="192" spans="1:29" ht="15.95" customHeight="1" x14ac:dyDescent="0.15">
      <c r="A192" s="235"/>
      <c r="B192" s="328"/>
      <c r="C192" s="424" t="s">
        <v>303</v>
      </c>
      <c r="D192" s="425"/>
      <c r="E192" s="425"/>
      <c r="F192" s="425"/>
      <c r="G192" s="425"/>
      <c r="H192" s="425"/>
      <c r="I192" s="337">
        <v>3</v>
      </c>
      <c r="J192" s="329"/>
      <c r="K192" s="407"/>
      <c r="L192" s="311"/>
      <c r="M192" s="311"/>
      <c r="N192" s="311"/>
      <c r="O192" s="311"/>
      <c r="P192" s="311"/>
      <c r="Q192" s="311"/>
      <c r="R192" s="311"/>
      <c r="S192" s="6" t="b">
        <v>0</v>
      </c>
      <c r="T192" s="6" t="b">
        <v>1</v>
      </c>
      <c r="U192" s="6" t="b">
        <v>0</v>
      </c>
      <c r="V192" s="6">
        <f>COUNTIF(S$186:S192,TRUE)</f>
        <v>2</v>
      </c>
      <c r="W192" s="6">
        <f>COUNTIF(T$186:T192,TRUE)</f>
        <v>6</v>
      </c>
      <c r="X192" s="6">
        <f>COUNTIF(U$186:U192,TRUE)</f>
        <v>3</v>
      </c>
      <c r="Y192" s="297" t="str">
        <f t="shared" si="11"/>
        <v/>
      </c>
      <c r="Z192" s="297" t="str">
        <f t="shared" si="12"/>
        <v>利用休止の判断(3分)</v>
      </c>
      <c r="AA192" s="297" t="str">
        <f t="shared" si="13"/>
        <v/>
      </c>
      <c r="AB192" s="6">
        <f t="shared" si="10"/>
        <v>7</v>
      </c>
      <c r="AC192" s="6" t="str">
        <f t="shared" si="14"/>
        <v>持出し品の準備(3分)</v>
      </c>
    </row>
    <row r="193" spans="1:29" ht="15.95" customHeight="1" x14ac:dyDescent="0.15">
      <c r="A193" s="235"/>
      <c r="B193" s="328"/>
      <c r="C193" s="424" t="s">
        <v>417</v>
      </c>
      <c r="D193" s="425"/>
      <c r="E193" s="425"/>
      <c r="F193" s="425"/>
      <c r="G193" s="425"/>
      <c r="H193" s="425"/>
      <c r="I193" s="337">
        <v>3</v>
      </c>
      <c r="J193" s="329"/>
      <c r="K193" s="407"/>
      <c r="L193" s="311"/>
      <c r="M193" s="311"/>
      <c r="N193" s="311"/>
      <c r="O193" s="311"/>
      <c r="P193" s="311"/>
      <c r="Q193" s="311"/>
      <c r="R193" s="311"/>
      <c r="S193" s="6" t="b">
        <v>0</v>
      </c>
      <c r="T193" s="6" t="b">
        <v>1</v>
      </c>
      <c r="U193" s="6" t="b">
        <v>0</v>
      </c>
      <c r="V193" s="6">
        <f>COUNTIF(S$186:S193,TRUE)</f>
        <v>2</v>
      </c>
      <c r="W193" s="6">
        <f>COUNTIF(T$186:T193,TRUE)</f>
        <v>7</v>
      </c>
      <c r="X193" s="6">
        <f>COUNTIF(U$186:U193,TRUE)</f>
        <v>3</v>
      </c>
      <c r="Y193" s="297" t="str">
        <f t="shared" si="11"/>
        <v/>
      </c>
      <c r="Z193" s="297" t="str">
        <f t="shared" si="12"/>
        <v>持出し品を車両への積込(5分)</v>
      </c>
      <c r="AA193" s="297" t="str">
        <f t="shared" si="13"/>
        <v/>
      </c>
      <c r="AB193" s="6">
        <f t="shared" si="10"/>
        <v>8</v>
      </c>
      <c r="AC193" s="6" t="str">
        <f t="shared" si="14"/>
        <v>利用休止の判断(3分)</v>
      </c>
    </row>
    <row r="194" spans="1:29" ht="15.95" customHeight="1" x14ac:dyDescent="0.15">
      <c r="A194" s="235"/>
      <c r="B194" s="328"/>
      <c r="C194" s="424" t="s">
        <v>305</v>
      </c>
      <c r="D194" s="425"/>
      <c r="E194" s="425"/>
      <c r="F194" s="425"/>
      <c r="G194" s="425"/>
      <c r="H194" s="425"/>
      <c r="I194" s="337">
        <v>5</v>
      </c>
      <c r="J194" s="329"/>
      <c r="K194" s="407"/>
      <c r="L194" s="311"/>
      <c r="M194" s="311"/>
      <c r="N194" s="311"/>
      <c r="O194" s="311"/>
      <c r="P194" s="311"/>
      <c r="Q194" s="311"/>
      <c r="R194" s="311"/>
      <c r="S194" s="6" t="b">
        <v>0</v>
      </c>
      <c r="T194" s="6" t="b">
        <v>1</v>
      </c>
      <c r="U194" s="6" t="b">
        <v>0</v>
      </c>
      <c r="V194" s="6">
        <f>COUNTIF(S$186:S194,TRUE)</f>
        <v>2</v>
      </c>
      <c r="W194" s="6">
        <f>COUNTIF(T$186:T194,TRUE)</f>
        <v>8</v>
      </c>
      <c r="X194" s="6">
        <f>COUNTIF(U$186:U194,TRUE)</f>
        <v>3</v>
      </c>
      <c r="Y194" s="297" t="str">
        <f t="shared" si="11"/>
        <v/>
      </c>
      <c r="Z194" s="297" t="str">
        <f t="shared" si="12"/>
        <v/>
      </c>
      <c r="AA194" s="297" t="str">
        <f t="shared" si="13"/>
        <v/>
      </c>
      <c r="AB194" s="6">
        <f t="shared" si="10"/>
        <v>9</v>
      </c>
      <c r="AC194" s="6" t="str">
        <f>CONCATENATE(C194,"(",I194,"分)")</f>
        <v>持出し品を車両への積込(5分)</v>
      </c>
    </row>
    <row r="195" spans="1:29" ht="15.95" customHeight="1" x14ac:dyDescent="0.15">
      <c r="A195" s="235"/>
      <c r="B195" s="328"/>
      <c r="C195" s="424" t="s">
        <v>274</v>
      </c>
      <c r="D195" s="425"/>
      <c r="E195" s="425"/>
      <c r="F195" s="425"/>
      <c r="G195" s="425"/>
      <c r="H195" s="425"/>
      <c r="I195" s="337">
        <v>10</v>
      </c>
      <c r="J195" s="329"/>
      <c r="K195" s="407"/>
      <c r="L195" s="311"/>
      <c r="M195" s="311"/>
      <c r="N195" s="311"/>
      <c r="O195" s="311"/>
      <c r="P195" s="311"/>
      <c r="Q195" s="311"/>
      <c r="R195" s="311"/>
      <c r="S195" s="6" t="b">
        <v>0</v>
      </c>
      <c r="T195" s="6" t="b">
        <v>0</v>
      </c>
      <c r="U195" s="6" t="b">
        <v>0</v>
      </c>
      <c r="V195" s="6">
        <f>COUNTIF(S$186:S195,TRUE)</f>
        <v>2</v>
      </c>
      <c r="W195" s="6">
        <f>COUNTIF(T$186:T195,TRUE)</f>
        <v>8</v>
      </c>
      <c r="X195" s="6">
        <f>COUNTIF(U$186:U195,TRUE)</f>
        <v>3</v>
      </c>
      <c r="Y195" s="297" t="str">
        <f t="shared" si="11"/>
        <v/>
      </c>
      <c r="Z195" s="297" t="str">
        <f t="shared" si="12"/>
        <v/>
      </c>
      <c r="AA195" s="297" t="str">
        <f t="shared" si="13"/>
        <v/>
      </c>
      <c r="AB195" s="6">
        <f t="shared" si="10"/>
        <v>10</v>
      </c>
      <c r="AC195" s="6" t="str">
        <f t="shared" ref="AC195:AC199" si="15">CONCATENATE(C195,"(",I195,"分)")</f>
        <v>避難経路の確認(10分)</v>
      </c>
    </row>
    <row r="196" spans="1:29" ht="15.95" customHeight="1" x14ac:dyDescent="0.15">
      <c r="A196" s="235"/>
      <c r="B196" s="328"/>
      <c r="C196" s="426"/>
      <c r="D196" s="427"/>
      <c r="E196" s="427"/>
      <c r="F196" s="427"/>
      <c r="G196" s="427"/>
      <c r="H196" s="427"/>
      <c r="I196" s="337"/>
      <c r="J196" s="329"/>
      <c r="K196" s="407"/>
      <c r="L196" s="311"/>
      <c r="M196" s="311"/>
      <c r="N196" s="311"/>
      <c r="O196" s="311"/>
      <c r="P196" s="311"/>
      <c r="Q196" s="311"/>
      <c r="R196" s="311"/>
      <c r="S196" s="6" t="b">
        <v>0</v>
      </c>
      <c r="T196" s="6" t="b">
        <v>0</v>
      </c>
      <c r="U196" s="6" t="b">
        <v>0</v>
      </c>
      <c r="V196" s="6">
        <f>COUNTIF(S$186:S196,TRUE)</f>
        <v>2</v>
      </c>
      <c r="W196" s="6">
        <f>COUNTIF(T$186:T196,TRUE)</f>
        <v>8</v>
      </c>
      <c r="X196" s="6">
        <f>COUNTIF(U$186:U196,TRUE)</f>
        <v>3</v>
      </c>
      <c r="Y196" s="297" t="str">
        <f t="shared" si="11"/>
        <v/>
      </c>
      <c r="Z196" s="297" t="str">
        <f t="shared" si="12"/>
        <v/>
      </c>
      <c r="AA196" s="297" t="str">
        <f t="shared" si="13"/>
        <v/>
      </c>
      <c r="AB196" s="6">
        <f t="shared" si="10"/>
        <v>11</v>
      </c>
      <c r="AC196" s="6" t="str">
        <f t="shared" si="15"/>
        <v>(分)</v>
      </c>
    </row>
    <row r="197" spans="1:29" ht="15.95" customHeight="1" x14ac:dyDescent="0.15">
      <c r="A197" s="235"/>
      <c r="B197" s="328"/>
      <c r="C197" s="426"/>
      <c r="D197" s="427"/>
      <c r="E197" s="427"/>
      <c r="F197" s="427"/>
      <c r="G197" s="427"/>
      <c r="H197" s="427"/>
      <c r="I197" s="337"/>
      <c r="J197" s="329"/>
      <c r="K197" s="407"/>
      <c r="L197" s="311"/>
      <c r="M197" s="311"/>
      <c r="N197" s="311"/>
      <c r="O197" s="311"/>
      <c r="P197" s="311"/>
      <c r="Q197" s="311"/>
      <c r="R197" s="311"/>
      <c r="S197" s="6" t="b">
        <v>0</v>
      </c>
      <c r="T197" s="6" t="b">
        <v>0</v>
      </c>
      <c r="U197" s="6" t="b">
        <v>0</v>
      </c>
      <c r="V197" s="6">
        <f>COUNTIF(S$186:S197,TRUE)</f>
        <v>2</v>
      </c>
      <c r="W197" s="6">
        <f>COUNTIF(T$186:T197,TRUE)</f>
        <v>8</v>
      </c>
      <c r="X197" s="6">
        <f>COUNTIF(U$186:U197,TRUE)</f>
        <v>3</v>
      </c>
      <c r="Y197" s="297" t="str">
        <f t="shared" si="11"/>
        <v/>
      </c>
      <c r="Z197" s="297" t="str">
        <f t="shared" si="12"/>
        <v/>
      </c>
      <c r="AA197" s="297" t="str">
        <f t="shared" si="13"/>
        <v/>
      </c>
      <c r="AB197" s="6">
        <f t="shared" si="10"/>
        <v>12</v>
      </c>
      <c r="AC197" s="6" t="str">
        <f t="shared" si="15"/>
        <v>(分)</v>
      </c>
    </row>
    <row r="198" spans="1:29" ht="15.95" customHeight="1" x14ac:dyDescent="0.15">
      <c r="A198" s="235"/>
      <c r="B198" s="328"/>
      <c r="C198" s="426"/>
      <c r="D198" s="427"/>
      <c r="E198" s="427"/>
      <c r="F198" s="427"/>
      <c r="G198" s="427"/>
      <c r="H198" s="427"/>
      <c r="I198" s="337"/>
      <c r="J198" s="329"/>
      <c r="K198" s="407"/>
      <c r="L198" s="311"/>
      <c r="M198" s="311"/>
      <c r="N198" s="311"/>
      <c r="O198" s="311"/>
      <c r="P198" s="311"/>
      <c r="Q198" s="311"/>
      <c r="R198" s="311"/>
      <c r="S198" s="6" t="b">
        <v>0</v>
      </c>
      <c r="T198" s="6" t="b">
        <v>0</v>
      </c>
      <c r="U198" s="6" t="b">
        <v>0</v>
      </c>
      <c r="V198" s="6">
        <f>COUNTIF(S$186:S198,TRUE)</f>
        <v>2</v>
      </c>
      <c r="W198" s="6">
        <f>COUNTIF(T$186:T198,TRUE)</f>
        <v>8</v>
      </c>
      <c r="X198" s="6">
        <f>COUNTIF(U$186:U198,TRUE)</f>
        <v>3</v>
      </c>
      <c r="Y198" s="297" t="str">
        <f t="shared" si="11"/>
        <v/>
      </c>
      <c r="Z198" s="297" t="str">
        <f t="shared" si="12"/>
        <v/>
      </c>
      <c r="AA198" s="297" t="str">
        <f t="shared" si="13"/>
        <v/>
      </c>
      <c r="AB198" s="6">
        <f t="shared" si="10"/>
        <v>13</v>
      </c>
      <c r="AC198" s="6" t="str">
        <f t="shared" si="15"/>
        <v>(分)</v>
      </c>
    </row>
    <row r="199" spans="1:29" ht="15.95" customHeight="1" thickBot="1" x14ac:dyDescent="0.2">
      <c r="A199" s="235"/>
      <c r="B199" s="330"/>
      <c r="C199" s="451"/>
      <c r="D199" s="452"/>
      <c r="E199" s="452"/>
      <c r="F199" s="452"/>
      <c r="G199" s="452"/>
      <c r="H199" s="452"/>
      <c r="I199" s="338"/>
      <c r="J199" s="331"/>
      <c r="K199" s="407"/>
      <c r="L199" s="311"/>
      <c r="M199" s="311"/>
      <c r="N199" s="311"/>
      <c r="O199" s="311"/>
      <c r="P199" s="311"/>
      <c r="Q199" s="311"/>
      <c r="R199" s="311"/>
      <c r="S199" s="6" t="b">
        <v>0</v>
      </c>
      <c r="T199" s="6" t="b">
        <v>0</v>
      </c>
      <c r="U199" s="6" t="b">
        <v>0</v>
      </c>
      <c r="V199" s="6">
        <f>COUNTIF(S$186:S199,TRUE)</f>
        <v>2</v>
      </c>
      <c r="W199" s="6">
        <f>COUNTIF(T$186:T199,TRUE)</f>
        <v>8</v>
      </c>
      <c r="X199" s="6">
        <f>COUNTIF(U$186:U199,TRUE)</f>
        <v>3</v>
      </c>
      <c r="Y199" s="297" t="str">
        <f t="shared" si="11"/>
        <v/>
      </c>
      <c r="Z199" s="297" t="str">
        <f t="shared" si="12"/>
        <v/>
      </c>
      <c r="AA199" s="297" t="str">
        <f t="shared" si="13"/>
        <v/>
      </c>
      <c r="AB199" s="6">
        <f t="shared" si="10"/>
        <v>14</v>
      </c>
      <c r="AC199" s="6" t="str">
        <f t="shared" si="15"/>
        <v>(分)</v>
      </c>
    </row>
    <row r="200" spans="1:29" ht="15.95" customHeight="1" thickBot="1" x14ac:dyDescent="0.2">
      <c r="A200" s="235"/>
      <c r="B200" s="332"/>
      <c r="C200" s="335"/>
      <c r="D200" s="335"/>
      <c r="E200" s="335"/>
      <c r="F200" s="335"/>
      <c r="G200" s="335"/>
      <c r="H200" s="335"/>
      <c r="I200" s="335"/>
      <c r="J200" s="334"/>
      <c r="K200" s="407"/>
      <c r="L200" s="311"/>
      <c r="M200" s="311"/>
      <c r="N200" s="311"/>
      <c r="O200" s="311"/>
      <c r="P200" s="311"/>
      <c r="Q200" s="311"/>
      <c r="R200" s="311"/>
      <c r="Y200" s="297"/>
      <c r="Z200" s="297"/>
      <c r="AA200" s="297"/>
    </row>
    <row r="201" spans="1:29" ht="15.95" customHeight="1" x14ac:dyDescent="0.15">
      <c r="A201" s="235"/>
      <c r="B201" s="402" t="s">
        <v>372</v>
      </c>
      <c r="C201" s="422" t="s">
        <v>273</v>
      </c>
      <c r="D201" s="423"/>
      <c r="E201" s="423"/>
      <c r="F201" s="423"/>
      <c r="G201" s="423"/>
      <c r="H201" s="423"/>
      <c r="I201" s="336">
        <v>20</v>
      </c>
      <c r="J201" s="414" t="s">
        <v>452</v>
      </c>
      <c r="L201" s="407"/>
      <c r="M201" s="311"/>
      <c r="N201" s="311"/>
      <c r="O201" s="311"/>
      <c r="P201" s="311"/>
      <c r="Q201" s="311"/>
      <c r="R201" s="311"/>
      <c r="S201" s="6" t="b">
        <v>1</v>
      </c>
      <c r="T201" s="6" t="b">
        <v>1</v>
      </c>
      <c r="U201" s="6" t="b">
        <v>1</v>
      </c>
      <c r="V201" s="6">
        <f>COUNTIF(S$201:S201,TRUE)</f>
        <v>1</v>
      </c>
      <c r="W201" s="6">
        <f>COUNTIF(T$201:T201,TRUE)</f>
        <v>1</v>
      </c>
      <c r="X201" s="6">
        <f>COUNTIF(U$201:U201,TRUE)</f>
        <v>1</v>
      </c>
      <c r="Y201" s="297" t="str">
        <f>IFERROR(INDEX(B$201:B$211,MATCH($AB201,V$201:V$211,0),1),"")</f>
        <v>高齢者等避難（警戒レベル３）</v>
      </c>
      <c r="Z201" s="297" t="str">
        <f>IFERROR(INDEX(AC$201:AC$211,MATCH($AB201,W$201:W$211,0),1),"")</f>
        <v>避難開始の判断(20分)</v>
      </c>
      <c r="AA201" s="297" t="str">
        <f>IFERROR(INDEX(J$201:J$211,MATCH($AB201,X$201:X$211,0),1),"")</f>
        <v>所長、次長</v>
      </c>
      <c r="AB201" s="6">
        <f t="shared" si="10"/>
        <v>1</v>
      </c>
      <c r="AC201" s="6" t="str">
        <f>CONCATENATE(C201,"(",I201,"分)")</f>
        <v>避難開始の判断(20分)</v>
      </c>
    </row>
    <row r="202" spans="1:29" ht="15.95" customHeight="1" x14ac:dyDescent="0.15">
      <c r="A202" s="235"/>
      <c r="B202" s="403" t="s">
        <v>370</v>
      </c>
      <c r="C202" s="424" t="s">
        <v>306</v>
      </c>
      <c r="D202" s="425"/>
      <c r="E202" s="425"/>
      <c r="F202" s="425"/>
      <c r="G202" s="425"/>
      <c r="H202" s="425"/>
      <c r="I202" s="339">
        <v>15</v>
      </c>
      <c r="J202" s="417" t="s">
        <v>455</v>
      </c>
      <c r="K202" s="407"/>
      <c r="L202" s="311"/>
      <c r="M202" s="311"/>
      <c r="N202" s="311"/>
      <c r="O202" s="311"/>
      <c r="P202" s="311"/>
      <c r="Q202" s="311"/>
      <c r="R202" s="311"/>
      <c r="S202" s="6" t="b">
        <v>0</v>
      </c>
      <c r="T202" s="6" t="b">
        <v>1</v>
      </c>
      <c r="U202" s="6" t="b">
        <v>1</v>
      </c>
      <c r="V202" s="6">
        <f>COUNTIF(S$201:S202,TRUE)</f>
        <v>1</v>
      </c>
      <c r="W202" s="6">
        <f>COUNTIF(T$201:T202,TRUE)</f>
        <v>2</v>
      </c>
      <c r="X202" s="6">
        <f>COUNTIF(U$201:U202,TRUE)</f>
        <v>2</v>
      </c>
      <c r="Y202" s="297" t="str">
        <f>IFERROR(INDEX(B$201:B$211,MATCH($AB202,V$201:V$211,0),1),"")</f>
        <v/>
      </c>
      <c r="Z202" s="297" t="str">
        <f t="shared" ref="Z202:Z211" si="16">IFERROR(INDEX(AC$201:AC$211,MATCH($AB202,W$201:W$211,0),1),"")</f>
        <v>避難所への移動開始(15分)</v>
      </c>
      <c r="AA202" s="297" t="str">
        <f>IFERROR(INDEX(J$201:J$211,MATCH($AB202,X$201:X$211,0),1),"")</f>
        <v>避難誘導員</v>
      </c>
      <c r="AB202" s="6">
        <f t="shared" si="10"/>
        <v>2</v>
      </c>
      <c r="AC202" s="6" t="str">
        <f>CONCATENATE(C202,"(",I202,"分)")</f>
        <v>避難所への移動開始(15分)</v>
      </c>
    </row>
    <row r="203" spans="1:29" ht="15.95" customHeight="1" x14ac:dyDescent="0.15">
      <c r="A203" s="235"/>
      <c r="B203" s="328"/>
      <c r="C203" s="424" t="s">
        <v>307</v>
      </c>
      <c r="D203" s="425"/>
      <c r="E203" s="425"/>
      <c r="F203" s="425"/>
      <c r="G203" s="425"/>
      <c r="H203" s="425"/>
      <c r="I203" s="339">
        <v>5</v>
      </c>
      <c r="J203" s="329"/>
      <c r="K203" s="407"/>
      <c r="L203" s="311"/>
      <c r="M203" s="311"/>
      <c r="N203" s="311"/>
      <c r="O203" s="311"/>
      <c r="P203" s="311"/>
      <c r="Q203" s="311"/>
      <c r="R203" s="311"/>
      <c r="S203" s="6" t="b">
        <v>0</v>
      </c>
      <c r="T203" s="6" t="b">
        <v>0</v>
      </c>
      <c r="U203" s="6" t="b">
        <v>0</v>
      </c>
      <c r="V203" s="6">
        <f>COUNTIF(S$201:S203,TRUE)</f>
        <v>1</v>
      </c>
      <c r="W203" s="6">
        <f>COUNTIF(T$201:T203,TRUE)</f>
        <v>2</v>
      </c>
      <c r="X203" s="6">
        <f>COUNTIF(U$201:U203,TRUE)</f>
        <v>2</v>
      </c>
      <c r="Y203" s="297" t="str">
        <f>IFERROR(INDEX(B$201:B$211,MATCH($AB203,V$201:V$211,0),1),"")</f>
        <v/>
      </c>
      <c r="Z203" s="297" t="str">
        <f t="shared" si="16"/>
        <v>利用者家族への避難開始連絡(15分)</v>
      </c>
      <c r="AA203" s="297" t="str">
        <f>IFERROR(INDEX(J$201:J$211,MATCH($AB203,X$201:X$211,0),1),"")</f>
        <v/>
      </c>
      <c r="AB203" s="6">
        <f t="shared" si="10"/>
        <v>3</v>
      </c>
      <c r="AC203" s="6" t="str">
        <f t="shared" ref="AC203:AC229" si="17">CONCATENATE(C203,"(",I203,"分)")</f>
        <v>協定施設への移動開始(5分)</v>
      </c>
    </row>
    <row r="204" spans="1:29" ht="15.95" customHeight="1" x14ac:dyDescent="0.15">
      <c r="A204" s="235"/>
      <c r="B204" s="328"/>
      <c r="C204" s="424" t="s">
        <v>308</v>
      </c>
      <c r="D204" s="425"/>
      <c r="E204" s="425"/>
      <c r="F204" s="425"/>
      <c r="G204" s="425"/>
      <c r="H204" s="425"/>
      <c r="I204" s="339"/>
      <c r="J204" s="329"/>
      <c r="K204" s="407"/>
      <c r="L204" s="311"/>
      <c r="M204" s="311"/>
      <c r="N204" s="311"/>
      <c r="O204" s="311"/>
      <c r="P204" s="311"/>
      <c r="Q204" s="311"/>
      <c r="R204" s="311"/>
      <c r="S204" s="6" t="b">
        <v>0</v>
      </c>
      <c r="T204" s="6" t="b">
        <v>0</v>
      </c>
      <c r="U204" s="6" t="b">
        <v>0</v>
      </c>
      <c r="V204" s="6">
        <f>COUNTIF(S$201:S204,TRUE)</f>
        <v>1</v>
      </c>
      <c r="W204" s="6">
        <f>COUNTIF(T$201:T204,TRUE)</f>
        <v>2</v>
      </c>
      <c r="X204" s="6">
        <f>COUNTIF(U$201:U204,TRUE)</f>
        <v>2</v>
      </c>
      <c r="Y204" s="297" t="str">
        <f t="shared" ref="Y204:Y211" si="18">IFERROR(INDEX(B$201:B$211,MATCH($AB204,V$201:V$211,0),1),"")</f>
        <v/>
      </c>
      <c r="Z204" s="297" t="str">
        <f t="shared" si="16"/>
        <v/>
      </c>
      <c r="AA204" s="297" t="str">
        <f t="shared" ref="AA204:AA211" si="19">IFERROR(INDEX(J$201:J$211,MATCH($AB204,X$201:X$211,0),1),"")</f>
        <v/>
      </c>
      <c r="AB204" s="6">
        <f t="shared" si="10"/>
        <v>4</v>
      </c>
      <c r="AC204" s="6" t="str">
        <f t="shared" si="17"/>
        <v>グループ施設への移動開始(分)</v>
      </c>
    </row>
    <row r="205" spans="1:29" ht="15.95" customHeight="1" x14ac:dyDescent="0.15">
      <c r="A205" s="235"/>
      <c r="B205" s="328"/>
      <c r="C205" s="424" t="s">
        <v>309</v>
      </c>
      <c r="D205" s="425"/>
      <c r="E205" s="425"/>
      <c r="F205" s="425"/>
      <c r="G205" s="425"/>
      <c r="H205" s="425"/>
      <c r="I205" s="339">
        <v>15</v>
      </c>
      <c r="J205" s="329"/>
      <c r="K205" s="407"/>
      <c r="L205" s="311"/>
      <c r="M205" s="311"/>
      <c r="N205" s="311"/>
      <c r="O205" s="311"/>
      <c r="P205" s="311"/>
      <c r="Q205" s="311"/>
      <c r="R205" s="311"/>
      <c r="S205" s="6" t="b">
        <v>0</v>
      </c>
      <c r="T205" s="6" t="b">
        <v>0</v>
      </c>
      <c r="U205" s="6" t="b">
        <v>0</v>
      </c>
      <c r="V205" s="6">
        <f>COUNTIF(S$201:S205,TRUE)</f>
        <v>1</v>
      </c>
      <c r="W205" s="6">
        <f>COUNTIF(T$201:T205,TRUE)</f>
        <v>2</v>
      </c>
      <c r="X205" s="6">
        <f>COUNTIF(U$201:U205,TRUE)</f>
        <v>2</v>
      </c>
      <c r="Y205" s="297" t="str">
        <f t="shared" si="18"/>
        <v/>
      </c>
      <c r="Z205" s="297" t="str">
        <f t="shared" si="16"/>
        <v/>
      </c>
      <c r="AA205" s="297" t="str">
        <f t="shared" si="19"/>
        <v/>
      </c>
      <c r="AB205" s="6">
        <f t="shared" si="10"/>
        <v>5</v>
      </c>
      <c r="AC205" s="6" t="str">
        <f t="shared" si="17"/>
        <v>屋内上層階へ退避開始(15分)</v>
      </c>
    </row>
    <row r="206" spans="1:29" ht="15.95" customHeight="1" x14ac:dyDescent="0.15">
      <c r="A206" s="235"/>
      <c r="B206" s="328"/>
      <c r="C206" s="424" t="s">
        <v>310</v>
      </c>
      <c r="D206" s="425"/>
      <c r="E206" s="425"/>
      <c r="F206" s="425"/>
      <c r="G206" s="425"/>
      <c r="H206" s="425"/>
      <c r="I206" s="339">
        <v>3</v>
      </c>
      <c r="J206" s="329"/>
      <c r="K206" s="407"/>
      <c r="L206" s="311"/>
      <c r="M206" s="311"/>
      <c r="N206" s="311"/>
      <c r="O206" s="311"/>
      <c r="P206" s="311"/>
      <c r="Q206" s="311"/>
      <c r="R206" s="311"/>
      <c r="S206" s="6" t="b">
        <v>0</v>
      </c>
      <c r="T206" s="6" t="b">
        <v>0</v>
      </c>
      <c r="U206" s="6" t="b">
        <v>0</v>
      </c>
      <c r="V206" s="6">
        <f>COUNTIF(S$201:S206,TRUE)</f>
        <v>1</v>
      </c>
      <c r="W206" s="6">
        <f>COUNTIF(T$201:T206,TRUE)</f>
        <v>2</v>
      </c>
      <c r="X206" s="6">
        <f>COUNTIF(U$201:U206,TRUE)</f>
        <v>2</v>
      </c>
      <c r="Y206" s="297" t="str">
        <f t="shared" si="18"/>
        <v/>
      </c>
      <c r="Z206" s="297" t="str">
        <f t="shared" si="16"/>
        <v/>
      </c>
      <c r="AA206" s="297" t="str">
        <f t="shared" si="19"/>
        <v/>
      </c>
      <c r="AB206" s="6">
        <f t="shared" si="10"/>
        <v>6</v>
      </c>
      <c r="AC206" s="6" t="str">
        <f t="shared" si="17"/>
        <v>全員避難のチェック、施錠(3分)</v>
      </c>
    </row>
    <row r="207" spans="1:29" ht="15.95" customHeight="1" x14ac:dyDescent="0.15">
      <c r="A207" s="235"/>
      <c r="B207" s="328"/>
      <c r="C207" s="424" t="s">
        <v>418</v>
      </c>
      <c r="D207" s="425"/>
      <c r="E207" s="425"/>
      <c r="F207" s="425"/>
      <c r="G207" s="425"/>
      <c r="H207" s="425"/>
      <c r="I207" s="339">
        <v>15</v>
      </c>
      <c r="J207" s="329"/>
      <c r="K207" s="407"/>
      <c r="L207" s="311"/>
      <c r="M207" s="311"/>
      <c r="N207" s="311"/>
      <c r="O207" s="311"/>
      <c r="P207" s="311"/>
      <c r="Q207" s="311"/>
      <c r="R207" s="311"/>
      <c r="S207" s="6" t="b">
        <v>0</v>
      </c>
      <c r="T207" s="6" t="b">
        <v>1</v>
      </c>
      <c r="U207" s="6" t="b">
        <v>0</v>
      </c>
      <c r="V207" s="6">
        <f>COUNTIF(S$201:S207,TRUE)</f>
        <v>1</v>
      </c>
      <c r="W207" s="6">
        <f>COUNTIF(T$201:T207,TRUE)</f>
        <v>3</v>
      </c>
      <c r="X207" s="6">
        <f>COUNTIF(U$201:U207,TRUE)</f>
        <v>2</v>
      </c>
      <c r="Y207" s="297" t="str">
        <f t="shared" si="18"/>
        <v/>
      </c>
      <c r="Z207" s="297" t="str">
        <f t="shared" si="16"/>
        <v/>
      </c>
      <c r="AA207" s="297" t="str">
        <f t="shared" si="19"/>
        <v/>
      </c>
      <c r="AB207" s="6">
        <f t="shared" si="10"/>
        <v>7</v>
      </c>
      <c r="AC207" s="6" t="str">
        <f t="shared" si="17"/>
        <v>利用者家族への避難開始連絡(15分)</v>
      </c>
    </row>
    <row r="208" spans="1:29" ht="15.95" customHeight="1" x14ac:dyDescent="0.15">
      <c r="A208" s="235"/>
      <c r="B208" s="328"/>
      <c r="C208" s="424" t="s">
        <v>460</v>
      </c>
      <c r="D208" s="425"/>
      <c r="E208" s="425"/>
      <c r="F208" s="425"/>
      <c r="G208" s="425"/>
      <c r="H208" s="425"/>
      <c r="I208" s="339"/>
      <c r="J208" s="329"/>
      <c r="K208" s="407"/>
      <c r="L208" s="311"/>
      <c r="M208" s="311"/>
      <c r="N208" s="311"/>
      <c r="O208" s="311"/>
      <c r="P208" s="311"/>
      <c r="Q208" s="311"/>
      <c r="R208" s="311"/>
      <c r="S208" s="6" t="b">
        <v>0</v>
      </c>
      <c r="T208" s="6" t="b">
        <v>0</v>
      </c>
      <c r="U208" s="6" t="b">
        <v>0</v>
      </c>
      <c r="V208" s="6">
        <f>COUNTIF(S$201:S208,TRUE)</f>
        <v>1</v>
      </c>
      <c r="W208" s="6">
        <f>COUNTIF(T$201:T208,TRUE)</f>
        <v>3</v>
      </c>
      <c r="X208" s="6">
        <f>COUNTIF(U$201:U208,TRUE)</f>
        <v>2</v>
      </c>
      <c r="Y208" s="297" t="str">
        <f t="shared" si="18"/>
        <v/>
      </c>
      <c r="Z208" s="297" t="str">
        <f t="shared" si="16"/>
        <v/>
      </c>
      <c r="AA208" s="297" t="str">
        <f t="shared" si="19"/>
        <v/>
      </c>
      <c r="AB208" s="6">
        <f t="shared" si="10"/>
        <v>8</v>
      </c>
      <c r="AC208" s="6" t="str">
        <f t="shared" si="17"/>
        <v>職員の避難開始(分)</v>
      </c>
    </row>
    <row r="209" spans="1:31" ht="15.95" customHeight="1" x14ac:dyDescent="0.15">
      <c r="A209" s="235"/>
      <c r="B209" s="340"/>
      <c r="C209" s="426"/>
      <c r="D209" s="427"/>
      <c r="E209" s="427"/>
      <c r="F209" s="427"/>
      <c r="G209" s="427"/>
      <c r="H209" s="427"/>
      <c r="I209" s="337"/>
      <c r="J209" s="341"/>
      <c r="K209" s="407"/>
      <c r="L209" s="311"/>
      <c r="M209" s="311"/>
      <c r="N209" s="311"/>
      <c r="O209" s="311"/>
      <c r="P209" s="311"/>
      <c r="Q209" s="311"/>
      <c r="R209" s="311"/>
      <c r="S209" s="6" t="b">
        <v>0</v>
      </c>
      <c r="T209" s="6" t="b">
        <v>0</v>
      </c>
      <c r="U209" s="6" t="b">
        <v>0</v>
      </c>
      <c r="V209" s="6">
        <f>COUNTIF(S$201:S209,TRUE)</f>
        <v>1</v>
      </c>
      <c r="W209" s="6">
        <f>COUNTIF(T$201:T209,TRUE)</f>
        <v>3</v>
      </c>
      <c r="X209" s="6">
        <f>COUNTIF(U$201:U209,TRUE)</f>
        <v>2</v>
      </c>
      <c r="Y209" s="297" t="str">
        <f t="shared" si="18"/>
        <v/>
      </c>
      <c r="Z209" s="297" t="str">
        <f t="shared" si="16"/>
        <v/>
      </c>
      <c r="AA209" s="297" t="str">
        <f t="shared" si="19"/>
        <v/>
      </c>
      <c r="AB209" s="6">
        <f t="shared" si="10"/>
        <v>9</v>
      </c>
      <c r="AC209" s="6" t="str">
        <f t="shared" si="17"/>
        <v>(分)</v>
      </c>
    </row>
    <row r="210" spans="1:31" ht="15.95" customHeight="1" x14ac:dyDescent="0.15">
      <c r="A210" s="235"/>
      <c r="B210" s="328"/>
      <c r="C210" s="426"/>
      <c r="D210" s="427"/>
      <c r="E210" s="427"/>
      <c r="F210" s="427"/>
      <c r="G210" s="427"/>
      <c r="H210" s="427"/>
      <c r="I210" s="337"/>
      <c r="J210" s="329"/>
      <c r="K210" s="407"/>
      <c r="L210" s="311"/>
      <c r="M210" s="311"/>
      <c r="N210" s="311"/>
      <c r="O210" s="311"/>
      <c r="P210" s="311"/>
      <c r="Q210" s="311"/>
      <c r="R210" s="311"/>
      <c r="S210" s="6" t="b">
        <v>0</v>
      </c>
      <c r="T210" s="6" t="b">
        <v>0</v>
      </c>
      <c r="U210" s="6" t="b">
        <v>0</v>
      </c>
      <c r="V210" s="6">
        <f>COUNTIF(S$201:S210,TRUE)</f>
        <v>1</v>
      </c>
      <c r="W210" s="6">
        <f>COUNTIF(T$201:T210,TRUE)</f>
        <v>3</v>
      </c>
      <c r="X210" s="6">
        <f>COUNTIF(U$201:U210,TRUE)</f>
        <v>2</v>
      </c>
      <c r="Y210" s="297" t="str">
        <f t="shared" si="18"/>
        <v/>
      </c>
      <c r="Z210" s="297" t="str">
        <f t="shared" si="16"/>
        <v/>
      </c>
      <c r="AA210" s="297" t="str">
        <f t="shared" si="19"/>
        <v/>
      </c>
      <c r="AB210" s="6">
        <f t="shared" si="10"/>
        <v>10</v>
      </c>
      <c r="AC210" s="6" t="str">
        <f t="shared" si="17"/>
        <v>(分)</v>
      </c>
    </row>
    <row r="211" spans="1:31" ht="15.95" customHeight="1" thickBot="1" x14ac:dyDescent="0.2">
      <c r="A211" s="235"/>
      <c r="B211" s="361"/>
      <c r="C211" s="506"/>
      <c r="D211" s="507"/>
      <c r="E211" s="507"/>
      <c r="F211" s="507"/>
      <c r="G211" s="507"/>
      <c r="H211" s="507"/>
      <c r="I211" s="362"/>
      <c r="J211" s="341"/>
      <c r="K211" s="407"/>
      <c r="L211" s="311"/>
      <c r="M211" s="311"/>
      <c r="N211" s="311"/>
      <c r="O211" s="311"/>
      <c r="P211" s="311"/>
      <c r="Q211" s="311"/>
      <c r="R211" s="311"/>
      <c r="S211" s="6" t="b">
        <v>0</v>
      </c>
      <c r="T211" s="6" t="b">
        <v>0</v>
      </c>
      <c r="U211" s="6" t="b">
        <v>0</v>
      </c>
      <c r="V211" s="6">
        <f>COUNTIF(S$201:S211,TRUE)</f>
        <v>1</v>
      </c>
      <c r="W211" s="6">
        <f>COUNTIF(T$201:T211,TRUE)</f>
        <v>3</v>
      </c>
      <c r="X211" s="6">
        <f>COUNTIF(U$201:U211,TRUE)</f>
        <v>2</v>
      </c>
      <c r="Y211" s="297" t="str">
        <f t="shared" si="18"/>
        <v/>
      </c>
      <c r="Z211" s="297" t="str">
        <f t="shared" si="16"/>
        <v/>
      </c>
      <c r="AA211" s="297" t="str">
        <f t="shared" si="19"/>
        <v/>
      </c>
      <c r="AB211" s="6">
        <f t="shared" si="10"/>
        <v>11</v>
      </c>
      <c r="AC211" s="6" t="str">
        <f t="shared" si="17"/>
        <v>(分)</v>
      </c>
    </row>
    <row r="212" spans="1:31" ht="15.95" customHeight="1" x14ac:dyDescent="0.15">
      <c r="A212" s="235"/>
      <c r="B212" s="402" t="s">
        <v>373</v>
      </c>
      <c r="C212" s="422" t="s">
        <v>419</v>
      </c>
      <c r="D212" s="423"/>
      <c r="E212" s="423"/>
      <c r="F212" s="423"/>
      <c r="G212" s="423"/>
      <c r="H212" s="423"/>
      <c r="I212" s="336">
        <v>5</v>
      </c>
      <c r="J212" s="414" t="s">
        <v>455</v>
      </c>
      <c r="L212" s="407"/>
      <c r="M212" s="311"/>
      <c r="N212" s="311"/>
      <c r="O212" s="311"/>
      <c r="P212" s="311"/>
      <c r="Q212" s="311"/>
      <c r="R212" s="311"/>
      <c r="S212" s="365" t="b">
        <v>1</v>
      </c>
      <c r="T212" s="365" t="b">
        <v>1</v>
      </c>
      <c r="U212" s="365" t="b">
        <v>1</v>
      </c>
      <c r="V212" s="365">
        <f>COUNTIF(S$212:S212,TRUE)</f>
        <v>1</v>
      </c>
      <c r="W212" s="365">
        <f>COUNTIF(T$212:T212,TRUE)</f>
        <v>1</v>
      </c>
      <c r="X212" s="365">
        <f>COUNTIF(U$212:U212,TRUE)</f>
        <v>1</v>
      </c>
      <c r="Y212" s="366" t="str">
        <f>IFERROR(INDEX(B$212:B$222,MATCH($AB212,V$212:V$222,0),1),"")</f>
        <v>避難指示（警戒レベル４）</v>
      </c>
      <c r="Z212" s="367" t="str">
        <f>IFERROR(INDEX(AC$212:AC$222,MATCH($AB212,W$212:W$222,0),1),"")</f>
        <v>利用者避難完了の確認(5分)</v>
      </c>
      <c r="AA212" s="366" t="str">
        <f>IFERROR(INDEX(J$212:J$222,MATCH($AB212,X$212:X$222,0),1),"")</f>
        <v>避難誘導員</v>
      </c>
      <c r="AB212" s="365">
        <v>1</v>
      </c>
      <c r="AC212" s="368" t="str">
        <f>CONCATENATE(C212,"(",I212,"分)")</f>
        <v>利用者避難完了の確認(5分)</v>
      </c>
      <c r="AD212" s="369"/>
      <c r="AE212" s="311"/>
    </row>
    <row r="213" spans="1:31" ht="15.95" customHeight="1" x14ac:dyDescent="0.15">
      <c r="A213" s="235"/>
      <c r="B213" s="403" t="s">
        <v>371</v>
      </c>
      <c r="C213" s="424" t="s">
        <v>402</v>
      </c>
      <c r="D213" s="425"/>
      <c r="E213" s="425"/>
      <c r="F213" s="425"/>
      <c r="G213" s="425"/>
      <c r="H213" s="425"/>
      <c r="I213" s="339">
        <v>5</v>
      </c>
      <c r="J213" s="417"/>
      <c r="K213" s="407"/>
      <c r="L213" s="311"/>
      <c r="M213" s="311"/>
      <c r="N213" s="311"/>
      <c r="O213" s="311"/>
      <c r="P213" s="311"/>
      <c r="Q213" s="311"/>
      <c r="R213" s="311"/>
      <c r="S213" s="26" t="b">
        <v>0</v>
      </c>
      <c r="T213" s="26" t="b">
        <v>1</v>
      </c>
      <c r="U213" s="26" t="b">
        <v>0</v>
      </c>
      <c r="V213" s="26">
        <f>COUNTIF(S$212:S213,TRUE)</f>
        <v>1</v>
      </c>
      <c r="W213" s="26">
        <f>COUNTIF(T$212:T213,TRUE)</f>
        <v>2</v>
      </c>
      <c r="X213" s="26">
        <f>COUNTIF(U$212:U213,TRUE)</f>
        <v>1</v>
      </c>
      <c r="Y213" s="316" t="str">
        <f t="shared" ref="Y213:Y222" si="20">IFERROR(INDEX(B$212:B$222,MATCH($AB213,V$212:V$222,0),1),"")</f>
        <v>土砂災害警戒情報</v>
      </c>
      <c r="Z213" s="297" t="str">
        <f t="shared" ref="Z213:Z222" si="21">IFERROR(INDEX(AC$212:AC$222,MATCH($AB213,W$212:W$222,0),1),"")</f>
        <v>職員の安否確認(5分)</v>
      </c>
      <c r="AA213" s="316" t="str">
        <f t="shared" ref="AA213:AA222" si="22">IFERROR(INDEX(J$212:J$222,MATCH($AB213,X$212:X$222,0),1),"")</f>
        <v/>
      </c>
      <c r="AB213" s="6">
        <f t="shared" si="10"/>
        <v>2</v>
      </c>
      <c r="AC213" s="6" t="str">
        <f>CONCATENATE(C213,"(",I213,"分)")</f>
        <v>職員の安否確認(5分)</v>
      </c>
      <c r="AD213" s="311"/>
      <c r="AE213" s="311"/>
    </row>
    <row r="214" spans="1:31" ht="15.95" customHeight="1" x14ac:dyDescent="0.15">
      <c r="A214" s="235"/>
      <c r="B214" s="328" t="s">
        <v>334</v>
      </c>
      <c r="C214" s="424" t="s">
        <v>420</v>
      </c>
      <c r="D214" s="425"/>
      <c r="E214" s="425"/>
      <c r="F214" s="425"/>
      <c r="G214" s="425"/>
      <c r="H214" s="425"/>
      <c r="I214" s="339">
        <v>15</v>
      </c>
      <c r="J214" s="417"/>
      <c r="K214" s="407"/>
      <c r="L214" s="311"/>
      <c r="M214" s="311"/>
      <c r="N214" s="311"/>
      <c r="O214" s="311"/>
      <c r="P214" s="311"/>
      <c r="Q214" s="311"/>
      <c r="R214" s="311"/>
      <c r="S214" s="26" t="b">
        <v>1</v>
      </c>
      <c r="T214" s="26" t="b">
        <v>1</v>
      </c>
      <c r="U214" s="26" t="b">
        <v>0</v>
      </c>
      <c r="V214" s="26">
        <f>COUNTIF(S$212:S214,TRUE)</f>
        <v>2</v>
      </c>
      <c r="W214" s="26">
        <f>COUNTIF(T$212:T214,TRUE)</f>
        <v>3</v>
      </c>
      <c r="X214" s="26">
        <f>COUNTIF(U$212:U214,TRUE)</f>
        <v>1</v>
      </c>
      <c r="Y214" s="316" t="str">
        <f t="shared" si="20"/>
        <v>土砂災害危険度情報　レベル３・４相当</v>
      </c>
      <c r="Z214" s="297" t="str">
        <f t="shared" si="21"/>
        <v>利用者家族への避難先連絡(15分)</v>
      </c>
      <c r="AA214" s="316" t="str">
        <f t="shared" si="22"/>
        <v/>
      </c>
      <c r="AB214" s="6">
        <f t="shared" si="10"/>
        <v>3</v>
      </c>
      <c r="AC214" s="6" t="str">
        <f t="shared" si="17"/>
        <v>利用者家族への避難先連絡(15分)</v>
      </c>
      <c r="AD214" s="311"/>
      <c r="AE214" s="311"/>
    </row>
    <row r="215" spans="1:31" ht="15.95" customHeight="1" x14ac:dyDescent="0.15">
      <c r="A215" s="235"/>
      <c r="B215" s="328" t="s">
        <v>335</v>
      </c>
      <c r="C215" s="424" t="s">
        <v>311</v>
      </c>
      <c r="D215" s="425"/>
      <c r="E215" s="425"/>
      <c r="F215" s="425"/>
      <c r="G215" s="425"/>
      <c r="H215" s="425"/>
      <c r="I215" s="339">
        <v>5</v>
      </c>
      <c r="J215" s="417"/>
      <c r="K215" s="407"/>
      <c r="L215" s="311"/>
      <c r="M215" s="311"/>
      <c r="N215" s="311"/>
      <c r="O215" s="311"/>
      <c r="P215" s="311"/>
      <c r="Q215" s="311"/>
      <c r="R215" s="311"/>
      <c r="S215" s="26" t="b">
        <v>1</v>
      </c>
      <c r="T215" s="26" t="b">
        <v>1</v>
      </c>
      <c r="U215" s="26" t="b">
        <v>0</v>
      </c>
      <c r="V215" s="26">
        <f>COUNTIF(S$212:S215,TRUE)</f>
        <v>3</v>
      </c>
      <c r="W215" s="26">
        <f>COUNTIF(T$212:T215,TRUE)</f>
        <v>4</v>
      </c>
      <c r="X215" s="26">
        <f>COUNTIF(U$212:U215,TRUE)</f>
        <v>1</v>
      </c>
      <c r="Y215" s="316" t="str">
        <f t="shared" si="20"/>
        <v/>
      </c>
      <c r="Z215" s="297" t="str">
        <f t="shared" si="21"/>
        <v>急病人の緊急搬送要請(5分)</v>
      </c>
      <c r="AA215" s="316" t="str">
        <f t="shared" si="22"/>
        <v/>
      </c>
      <c r="AB215" s="6">
        <f t="shared" si="10"/>
        <v>4</v>
      </c>
      <c r="AC215" s="6" t="str">
        <f t="shared" si="17"/>
        <v>急病人の緊急搬送要請(5分)</v>
      </c>
      <c r="AD215" s="311"/>
      <c r="AE215" s="311"/>
    </row>
    <row r="216" spans="1:31" ht="15.95" customHeight="1" x14ac:dyDescent="0.15">
      <c r="A216" s="235"/>
      <c r="B216" s="328"/>
      <c r="C216" s="426"/>
      <c r="D216" s="427"/>
      <c r="E216" s="427"/>
      <c r="F216" s="427"/>
      <c r="G216" s="427"/>
      <c r="H216" s="427"/>
      <c r="I216" s="339"/>
      <c r="J216" s="329"/>
      <c r="K216" s="407"/>
      <c r="L216" s="311"/>
      <c r="M216" s="311"/>
      <c r="N216" s="311"/>
      <c r="O216" s="311"/>
      <c r="P216" s="311"/>
      <c r="Q216" s="311"/>
      <c r="R216" s="311"/>
      <c r="S216" s="26" t="b">
        <v>0</v>
      </c>
      <c r="T216" s="26" t="b">
        <v>0</v>
      </c>
      <c r="U216" s="26" t="b">
        <v>0</v>
      </c>
      <c r="V216" s="26">
        <f>COUNTIF(S$212:S216,TRUE)</f>
        <v>3</v>
      </c>
      <c r="W216" s="26">
        <f>COUNTIF(T$212:T216,TRUE)</f>
        <v>4</v>
      </c>
      <c r="X216" s="26">
        <f>COUNTIF(U$212:U216,TRUE)</f>
        <v>1</v>
      </c>
      <c r="Y216" s="316" t="str">
        <f t="shared" si="20"/>
        <v/>
      </c>
      <c r="Z216" s="297" t="str">
        <f t="shared" si="21"/>
        <v/>
      </c>
      <c r="AA216" s="316" t="str">
        <f t="shared" si="22"/>
        <v/>
      </c>
      <c r="AB216" s="6">
        <f t="shared" si="10"/>
        <v>5</v>
      </c>
      <c r="AC216" s="6" t="str">
        <f t="shared" si="17"/>
        <v>(分)</v>
      </c>
      <c r="AD216" s="311"/>
      <c r="AE216" s="311"/>
    </row>
    <row r="217" spans="1:31" ht="15.95" customHeight="1" x14ac:dyDescent="0.15">
      <c r="A217" s="235"/>
      <c r="B217" s="328"/>
      <c r="C217" s="426"/>
      <c r="D217" s="427"/>
      <c r="E217" s="427"/>
      <c r="F217" s="427"/>
      <c r="G217" s="427"/>
      <c r="H217" s="427"/>
      <c r="I217" s="339"/>
      <c r="J217" s="329"/>
      <c r="K217" s="407"/>
      <c r="L217" s="311"/>
      <c r="M217" s="311"/>
      <c r="N217" s="311"/>
      <c r="O217" s="311"/>
      <c r="P217" s="311"/>
      <c r="Q217" s="311"/>
      <c r="R217" s="311"/>
      <c r="S217" s="26" t="b">
        <v>0</v>
      </c>
      <c r="T217" s="26" t="b">
        <v>0</v>
      </c>
      <c r="U217" s="26" t="b">
        <v>0</v>
      </c>
      <c r="V217" s="26">
        <f>COUNTIF(S$212:S217,TRUE)</f>
        <v>3</v>
      </c>
      <c r="W217" s="26">
        <f>COUNTIF(T$212:T217,TRUE)</f>
        <v>4</v>
      </c>
      <c r="X217" s="26">
        <f>COUNTIF(U$212:U217,TRUE)</f>
        <v>1</v>
      </c>
      <c r="Y217" s="316" t="str">
        <f t="shared" si="20"/>
        <v/>
      </c>
      <c r="Z217" s="297" t="str">
        <f t="shared" si="21"/>
        <v/>
      </c>
      <c r="AA217" s="316" t="str">
        <f t="shared" si="22"/>
        <v/>
      </c>
      <c r="AB217" s="6">
        <f t="shared" si="10"/>
        <v>6</v>
      </c>
      <c r="AC217" s="6" t="str">
        <f t="shared" si="17"/>
        <v>(分)</v>
      </c>
      <c r="AD217" s="311"/>
      <c r="AE217" s="311"/>
    </row>
    <row r="218" spans="1:31" ht="15.95" customHeight="1" x14ac:dyDescent="0.15">
      <c r="A218" s="235"/>
      <c r="B218" s="328"/>
      <c r="C218" s="426"/>
      <c r="D218" s="427"/>
      <c r="E218" s="427"/>
      <c r="F218" s="427"/>
      <c r="G218" s="427"/>
      <c r="H218" s="427"/>
      <c r="I218" s="339"/>
      <c r="J218" s="329"/>
      <c r="K218" s="407"/>
      <c r="L218" s="311"/>
      <c r="M218" s="311"/>
      <c r="N218" s="311"/>
      <c r="O218" s="311"/>
      <c r="P218" s="311"/>
      <c r="Q218" s="311"/>
      <c r="R218" s="311"/>
      <c r="S218" s="26" t="b">
        <v>0</v>
      </c>
      <c r="T218" s="26" t="b">
        <v>0</v>
      </c>
      <c r="U218" s="26" t="b">
        <v>0</v>
      </c>
      <c r="V218" s="26">
        <f>COUNTIF(S$212:S218,TRUE)</f>
        <v>3</v>
      </c>
      <c r="W218" s="26">
        <f>COUNTIF(T$212:T218,TRUE)</f>
        <v>4</v>
      </c>
      <c r="X218" s="26">
        <f>COUNTIF(U$212:U218,TRUE)</f>
        <v>1</v>
      </c>
      <c r="Y218" s="316" t="str">
        <f t="shared" si="20"/>
        <v/>
      </c>
      <c r="Z218" s="297" t="str">
        <f t="shared" si="21"/>
        <v/>
      </c>
      <c r="AA218" s="316" t="str">
        <f t="shared" si="22"/>
        <v/>
      </c>
      <c r="AB218" s="6">
        <f t="shared" si="10"/>
        <v>7</v>
      </c>
      <c r="AC218" s="6" t="str">
        <f t="shared" si="17"/>
        <v>(分)</v>
      </c>
    </row>
    <row r="219" spans="1:31" ht="15.95" customHeight="1" x14ac:dyDescent="0.15">
      <c r="A219" s="235"/>
      <c r="B219" s="328"/>
      <c r="C219" s="426"/>
      <c r="D219" s="427"/>
      <c r="E219" s="427"/>
      <c r="F219" s="427"/>
      <c r="G219" s="427"/>
      <c r="H219" s="427"/>
      <c r="I219" s="339"/>
      <c r="J219" s="329"/>
      <c r="K219" s="407"/>
      <c r="L219" s="311"/>
      <c r="M219" s="311"/>
      <c r="N219" s="311"/>
      <c r="O219" s="311"/>
      <c r="P219" s="311"/>
      <c r="Q219" s="311"/>
      <c r="R219" s="311"/>
      <c r="S219" s="26" t="b">
        <v>0</v>
      </c>
      <c r="T219" s="26" t="b">
        <v>0</v>
      </c>
      <c r="U219" s="26" t="b">
        <v>0</v>
      </c>
      <c r="V219" s="26">
        <f>COUNTIF(S$212:S219,TRUE)</f>
        <v>3</v>
      </c>
      <c r="W219" s="26">
        <f>COUNTIF(T$212:T219,TRUE)</f>
        <v>4</v>
      </c>
      <c r="X219" s="26">
        <f>COUNTIF(U$212:U219,TRUE)</f>
        <v>1</v>
      </c>
      <c r="Y219" s="316" t="str">
        <f t="shared" si="20"/>
        <v/>
      </c>
      <c r="Z219" s="297" t="str">
        <f t="shared" si="21"/>
        <v/>
      </c>
      <c r="AA219" s="316" t="str">
        <f t="shared" si="22"/>
        <v/>
      </c>
      <c r="AB219" s="6">
        <f t="shared" si="10"/>
        <v>8</v>
      </c>
      <c r="AC219" s="6" t="str">
        <f t="shared" si="17"/>
        <v>(分)</v>
      </c>
    </row>
    <row r="220" spans="1:31" ht="15.95" customHeight="1" x14ac:dyDescent="0.15">
      <c r="A220" s="235"/>
      <c r="B220" s="328"/>
      <c r="C220" s="426"/>
      <c r="D220" s="427"/>
      <c r="E220" s="427"/>
      <c r="F220" s="427"/>
      <c r="G220" s="427"/>
      <c r="H220" s="427"/>
      <c r="I220" s="339"/>
      <c r="J220" s="329"/>
      <c r="K220" s="407"/>
      <c r="L220" s="311"/>
      <c r="M220" s="311"/>
      <c r="N220" s="311"/>
      <c r="O220" s="311"/>
      <c r="P220" s="311"/>
      <c r="Q220" s="311"/>
      <c r="R220" s="311"/>
      <c r="S220" s="26" t="b">
        <v>0</v>
      </c>
      <c r="T220" s="26" t="b">
        <v>0</v>
      </c>
      <c r="U220" s="26" t="b">
        <v>0</v>
      </c>
      <c r="V220" s="26">
        <f>COUNTIF(S$212:S220,TRUE)</f>
        <v>3</v>
      </c>
      <c r="W220" s="26">
        <f>COUNTIF(T$212:T220,TRUE)</f>
        <v>4</v>
      </c>
      <c r="X220" s="26">
        <f>COUNTIF(U$212:U220,TRUE)</f>
        <v>1</v>
      </c>
      <c r="Y220" s="316" t="str">
        <f t="shared" si="20"/>
        <v/>
      </c>
      <c r="Z220" s="297" t="str">
        <f t="shared" si="21"/>
        <v/>
      </c>
      <c r="AA220" s="316" t="str">
        <f t="shared" si="22"/>
        <v/>
      </c>
      <c r="AB220" s="6">
        <f t="shared" si="10"/>
        <v>9</v>
      </c>
      <c r="AC220" s="6" t="str">
        <f t="shared" si="17"/>
        <v>(分)</v>
      </c>
    </row>
    <row r="221" spans="1:31" ht="15.95" customHeight="1" x14ac:dyDescent="0.15">
      <c r="A221" s="235"/>
      <c r="B221" s="328"/>
      <c r="C221" s="426"/>
      <c r="D221" s="427"/>
      <c r="E221" s="427"/>
      <c r="F221" s="427"/>
      <c r="G221" s="427"/>
      <c r="H221" s="427"/>
      <c r="I221" s="339"/>
      <c r="J221" s="329"/>
      <c r="K221" s="407"/>
      <c r="L221" s="311"/>
      <c r="M221" s="311"/>
      <c r="N221" s="311"/>
      <c r="O221" s="311"/>
      <c r="P221" s="311"/>
      <c r="Q221" s="311"/>
      <c r="R221" s="311"/>
      <c r="S221" s="26" t="b">
        <v>0</v>
      </c>
      <c r="T221" s="26" t="b">
        <v>0</v>
      </c>
      <c r="U221" s="26" t="b">
        <v>0</v>
      </c>
      <c r="V221" s="26">
        <f>COUNTIF(S$212:S221,TRUE)</f>
        <v>3</v>
      </c>
      <c r="W221" s="26">
        <f>COUNTIF(T$212:T221,TRUE)</f>
        <v>4</v>
      </c>
      <c r="X221" s="26">
        <f>COUNTIF(U$212:U221,TRUE)</f>
        <v>1</v>
      </c>
      <c r="Y221" s="316" t="str">
        <f t="shared" si="20"/>
        <v/>
      </c>
      <c r="Z221" s="297" t="str">
        <f t="shared" si="21"/>
        <v/>
      </c>
      <c r="AA221" s="316" t="str">
        <f t="shared" si="22"/>
        <v/>
      </c>
      <c r="AB221" s="6">
        <f t="shared" si="10"/>
        <v>10</v>
      </c>
      <c r="AC221" s="6" t="str">
        <f t="shared" si="17"/>
        <v>(分)</v>
      </c>
    </row>
    <row r="222" spans="1:31" ht="15.95" customHeight="1" thickBot="1" x14ac:dyDescent="0.2">
      <c r="A222" s="235"/>
      <c r="B222" s="330"/>
      <c r="C222" s="451"/>
      <c r="D222" s="452"/>
      <c r="E222" s="452"/>
      <c r="F222" s="452"/>
      <c r="G222" s="452"/>
      <c r="H222" s="452"/>
      <c r="I222" s="363"/>
      <c r="J222" s="331"/>
      <c r="K222" s="407"/>
      <c r="L222" s="311"/>
      <c r="M222" s="311"/>
      <c r="N222" s="311"/>
      <c r="O222" s="311"/>
      <c r="P222" s="311"/>
      <c r="Q222" s="311"/>
      <c r="R222" s="311"/>
      <c r="S222" s="370" t="b">
        <v>0</v>
      </c>
      <c r="T222" s="370" t="b">
        <v>0</v>
      </c>
      <c r="U222" s="370" t="b">
        <v>0</v>
      </c>
      <c r="V222" s="370">
        <f>COUNTIF(S$212:S222,TRUE)</f>
        <v>3</v>
      </c>
      <c r="W222" s="370">
        <f>COUNTIF(T$212:T222,TRUE)</f>
        <v>4</v>
      </c>
      <c r="X222" s="370">
        <f>COUNTIF(U$212:U222,TRUE)</f>
        <v>1</v>
      </c>
      <c r="Y222" s="371" t="str">
        <f t="shared" si="20"/>
        <v/>
      </c>
      <c r="Z222" s="372" t="str">
        <f t="shared" si="21"/>
        <v/>
      </c>
      <c r="AA222" s="371" t="str">
        <f t="shared" si="22"/>
        <v/>
      </c>
      <c r="AB222" s="373">
        <f t="shared" si="10"/>
        <v>11</v>
      </c>
      <c r="AC222" s="373" t="str">
        <f t="shared" si="17"/>
        <v>(分)</v>
      </c>
      <c r="AD222" s="373"/>
    </row>
    <row r="223" spans="1:31" ht="15.95" customHeight="1" x14ac:dyDescent="0.15">
      <c r="A223" s="235"/>
      <c r="B223" s="402" t="s">
        <v>336</v>
      </c>
      <c r="C223" s="453" t="s">
        <v>421</v>
      </c>
      <c r="D223" s="454"/>
      <c r="E223" s="454"/>
      <c r="F223" s="454"/>
      <c r="G223" s="454"/>
      <c r="H223" s="454"/>
      <c r="I223" s="336">
        <v>5</v>
      </c>
      <c r="J223" s="414" t="s">
        <v>286</v>
      </c>
      <c r="K223" s="407"/>
      <c r="L223" s="311"/>
      <c r="M223" s="311"/>
      <c r="N223" s="311"/>
      <c r="O223" s="311"/>
      <c r="P223" s="311"/>
      <c r="Q223" s="311"/>
      <c r="R223" s="311"/>
      <c r="S223" s="26" t="b">
        <v>1</v>
      </c>
      <c r="T223" s="26" t="b">
        <v>1</v>
      </c>
      <c r="U223" s="26" t="b">
        <v>1</v>
      </c>
      <c r="V223" s="26">
        <f>COUNTIF(S$223:S223,TRUE)</f>
        <v>1</v>
      </c>
      <c r="W223" s="26">
        <f>COUNTIF(T$223:T223,TRUE)</f>
        <v>1</v>
      </c>
      <c r="X223" s="26">
        <f>COUNTIF(U$223:U223,TRUE)</f>
        <v>1</v>
      </c>
      <c r="Y223" s="316" t="str">
        <f>IFERROR(INDEX(B$223:B$229,MATCH($AB223,V$223:V$229,0),1),"")</f>
        <v>特別警報（警戒レベル５）</v>
      </c>
      <c r="Z223" s="297" t="str">
        <f>IFERROR(INDEX(AC$223:AC$229,MATCH($AB223,W$223:W$229,0),1),"")</f>
        <v>利用者の安全確保・体調管理(5分)</v>
      </c>
      <c r="AA223" s="316" t="str">
        <f>IFERROR(INDEX(J$223:J$229,MATCH($AB223,X$223:X$229,0),1),"")</f>
        <v>全職員</v>
      </c>
      <c r="AB223" s="26">
        <v>1</v>
      </c>
      <c r="AC223" s="6" t="str">
        <f t="shared" si="17"/>
        <v>利用者の安全確保・体調管理(5分)</v>
      </c>
      <c r="AD223" s="311"/>
      <c r="AE223" s="311"/>
    </row>
    <row r="224" spans="1:31" ht="15.95" customHeight="1" x14ac:dyDescent="0.15">
      <c r="A224" s="235"/>
      <c r="B224" s="328" t="s">
        <v>337</v>
      </c>
      <c r="C224" s="426"/>
      <c r="D224" s="427"/>
      <c r="E224" s="427"/>
      <c r="F224" s="427"/>
      <c r="G224" s="427"/>
      <c r="H224" s="427"/>
      <c r="I224" s="339"/>
      <c r="J224" s="329"/>
      <c r="K224" s="407"/>
      <c r="L224" s="311"/>
      <c r="M224" s="311"/>
      <c r="N224" s="311"/>
      <c r="O224" s="311"/>
      <c r="P224" s="311"/>
      <c r="Q224" s="311"/>
      <c r="R224" s="311"/>
      <c r="S224" s="6" t="b">
        <v>1</v>
      </c>
      <c r="T224" s="6" t="b">
        <v>0</v>
      </c>
      <c r="U224" s="6" t="b">
        <v>0</v>
      </c>
      <c r="V224" s="6">
        <f>COUNTIF(S$223:S224,TRUE)</f>
        <v>2</v>
      </c>
      <c r="W224" s="6">
        <f>COUNTIF(T$223:T224,TRUE)</f>
        <v>1</v>
      </c>
      <c r="X224" s="6">
        <f>COUNTIF(U$223:U224,TRUE)</f>
        <v>1</v>
      </c>
      <c r="Y224" s="316" t="str">
        <f t="shared" ref="Y224:Y229" si="23">IFERROR(INDEX(B$223:B$229,MATCH($AB224,V$223:V$229,0),1),"")</f>
        <v>記録的短時間大雨情報</v>
      </c>
      <c r="Z224" s="297" t="str">
        <f t="shared" ref="Z224:Z229" si="24">IFERROR(INDEX(AC$223:AC$229,MATCH($AB224,W$223:W$229,0),1),"")</f>
        <v/>
      </c>
      <c r="AA224" s="316" t="str">
        <f t="shared" ref="AA224:AA229" si="25">IFERROR(INDEX(J$223:J$229,MATCH($AB224,X$223:X$229,0),1),"")</f>
        <v/>
      </c>
      <c r="AB224" s="6">
        <f>AB223+1</f>
        <v>2</v>
      </c>
      <c r="AC224" s="6" t="str">
        <f t="shared" si="17"/>
        <v>(分)</v>
      </c>
    </row>
    <row r="225" spans="1:29" ht="15.95" customHeight="1" x14ac:dyDescent="0.15">
      <c r="A225" s="235"/>
      <c r="B225" s="328"/>
      <c r="C225" s="426"/>
      <c r="D225" s="427"/>
      <c r="E225" s="427"/>
      <c r="F225" s="427"/>
      <c r="G225" s="427"/>
      <c r="H225" s="427"/>
      <c r="I225" s="339"/>
      <c r="J225" s="329"/>
      <c r="K225" s="407"/>
      <c r="L225" s="311"/>
      <c r="M225" s="311"/>
      <c r="N225" s="311"/>
      <c r="O225" s="311"/>
      <c r="P225" s="311"/>
      <c r="Q225" s="311"/>
      <c r="R225" s="311"/>
      <c r="S225" s="6" t="b">
        <v>0</v>
      </c>
      <c r="T225" s="6" t="b">
        <v>0</v>
      </c>
      <c r="U225" s="6" t="b">
        <v>0</v>
      </c>
      <c r="V225" s="6">
        <f>COUNTIF(S$223:S225,TRUE)</f>
        <v>2</v>
      </c>
      <c r="W225" s="6">
        <f>COUNTIF(T$223:T225,TRUE)</f>
        <v>1</v>
      </c>
      <c r="X225" s="6">
        <f>COUNTIF(U$223:U225,TRUE)</f>
        <v>1</v>
      </c>
      <c r="Y225" s="316" t="str">
        <f t="shared" si="23"/>
        <v/>
      </c>
      <c r="Z225" s="297" t="str">
        <f t="shared" si="24"/>
        <v/>
      </c>
      <c r="AA225" s="316" t="str">
        <f t="shared" si="25"/>
        <v/>
      </c>
      <c r="AB225" s="6">
        <f t="shared" ref="AB225:AB229" si="26">AB224+1</f>
        <v>3</v>
      </c>
      <c r="AC225" s="6" t="str">
        <f t="shared" si="17"/>
        <v>(分)</v>
      </c>
    </row>
    <row r="226" spans="1:29" ht="15.95" customHeight="1" x14ac:dyDescent="0.15">
      <c r="A226" s="235"/>
      <c r="B226" s="328"/>
      <c r="C226" s="426"/>
      <c r="D226" s="427"/>
      <c r="E226" s="427"/>
      <c r="F226" s="427"/>
      <c r="G226" s="427"/>
      <c r="H226" s="427"/>
      <c r="I226" s="339"/>
      <c r="J226" s="329"/>
      <c r="K226" s="407"/>
      <c r="L226" s="311"/>
      <c r="M226" s="311"/>
      <c r="N226" s="311"/>
      <c r="O226" s="311"/>
      <c r="P226" s="311"/>
      <c r="Q226" s="311"/>
      <c r="R226" s="311"/>
      <c r="S226" s="6" t="b">
        <v>0</v>
      </c>
      <c r="T226" s="6" t="b">
        <v>0</v>
      </c>
      <c r="U226" s="6" t="b">
        <v>0</v>
      </c>
      <c r="V226" s="6">
        <f>COUNTIF(S$223:S226,TRUE)</f>
        <v>2</v>
      </c>
      <c r="W226" s="6">
        <f>COUNTIF(T$223:T226,TRUE)</f>
        <v>1</v>
      </c>
      <c r="X226" s="6">
        <f>COUNTIF(U$223:U226,TRUE)</f>
        <v>1</v>
      </c>
      <c r="Y226" s="316" t="str">
        <f t="shared" si="23"/>
        <v/>
      </c>
      <c r="Z226" s="297" t="str">
        <f t="shared" si="24"/>
        <v/>
      </c>
      <c r="AA226" s="316" t="str">
        <f t="shared" si="25"/>
        <v/>
      </c>
      <c r="AB226" s="6">
        <f t="shared" si="26"/>
        <v>4</v>
      </c>
      <c r="AC226" s="6" t="str">
        <f t="shared" si="17"/>
        <v>(分)</v>
      </c>
    </row>
    <row r="227" spans="1:29" ht="15.95" customHeight="1" x14ac:dyDescent="0.15">
      <c r="A227" s="235"/>
      <c r="B227" s="328"/>
      <c r="C227" s="426"/>
      <c r="D227" s="427"/>
      <c r="E227" s="427"/>
      <c r="F227" s="427"/>
      <c r="G227" s="427"/>
      <c r="H227" s="427"/>
      <c r="I227" s="339"/>
      <c r="J227" s="329"/>
      <c r="K227" s="407"/>
      <c r="L227" s="311"/>
      <c r="M227" s="311"/>
      <c r="N227" s="311"/>
      <c r="O227" s="311"/>
      <c r="P227" s="311"/>
      <c r="Q227" s="311"/>
      <c r="R227" s="311"/>
      <c r="S227" s="6" t="b">
        <v>0</v>
      </c>
      <c r="T227" s="6" t="b">
        <v>0</v>
      </c>
      <c r="U227" s="6" t="b">
        <v>0</v>
      </c>
      <c r="V227" s="6">
        <f>COUNTIF(S$223:S227,TRUE)</f>
        <v>2</v>
      </c>
      <c r="W227" s="6">
        <f>COUNTIF(T$223:T227,TRUE)</f>
        <v>1</v>
      </c>
      <c r="X227" s="6">
        <f>COUNTIF(U$223:U227,TRUE)</f>
        <v>1</v>
      </c>
      <c r="Y227" s="316" t="str">
        <f t="shared" si="23"/>
        <v/>
      </c>
      <c r="Z227" s="297" t="str">
        <f t="shared" si="24"/>
        <v/>
      </c>
      <c r="AA227" s="316" t="str">
        <f t="shared" si="25"/>
        <v/>
      </c>
      <c r="AB227" s="6">
        <f t="shared" si="26"/>
        <v>5</v>
      </c>
      <c r="AC227" s="6" t="str">
        <f t="shared" si="17"/>
        <v>(分)</v>
      </c>
    </row>
    <row r="228" spans="1:29" ht="15.95" customHeight="1" x14ac:dyDescent="0.15">
      <c r="A228" s="235"/>
      <c r="B228" s="328"/>
      <c r="C228" s="426"/>
      <c r="D228" s="427"/>
      <c r="E228" s="427"/>
      <c r="F228" s="427"/>
      <c r="G228" s="427"/>
      <c r="H228" s="427"/>
      <c r="I228" s="339"/>
      <c r="J228" s="329"/>
      <c r="K228" s="407"/>
      <c r="L228" s="311"/>
      <c r="M228" s="311"/>
      <c r="N228" s="311"/>
      <c r="O228" s="311"/>
      <c r="P228" s="311"/>
      <c r="Q228" s="311"/>
      <c r="R228" s="311"/>
      <c r="S228" s="6" t="b">
        <v>0</v>
      </c>
      <c r="T228" s="6" t="b">
        <v>0</v>
      </c>
      <c r="U228" s="6" t="b">
        <v>0</v>
      </c>
      <c r="V228" s="6">
        <f>COUNTIF(S$223:S228,TRUE)</f>
        <v>2</v>
      </c>
      <c r="W228" s="6">
        <f>COUNTIF(T$223:T228,TRUE)</f>
        <v>1</v>
      </c>
      <c r="X228" s="6">
        <f>COUNTIF(U$223:U228,TRUE)</f>
        <v>1</v>
      </c>
      <c r="Y228" s="316" t="str">
        <f t="shared" si="23"/>
        <v/>
      </c>
      <c r="Z228" s="297" t="str">
        <f t="shared" si="24"/>
        <v/>
      </c>
      <c r="AA228" s="316" t="str">
        <f t="shared" si="25"/>
        <v/>
      </c>
      <c r="AB228" s="6">
        <f t="shared" si="26"/>
        <v>6</v>
      </c>
      <c r="AC228" s="6" t="str">
        <f t="shared" si="17"/>
        <v>(分)</v>
      </c>
    </row>
    <row r="229" spans="1:29" ht="15.95" customHeight="1" thickBot="1" x14ac:dyDescent="0.2">
      <c r="A229" s="235"/>
      <c r="B229" s="330"/>
      <c r="C229" s="451"/>
      <c r="D229" s="452"/>
      <c r="E229" s="452"/>
      <c r="F229" s="452"/>
      <c r="G229" s="452"/>
      <c r="H229" s="452"/>
      <c r="I229" s="363"/>
      <c r="J229" s="331"/>
      <c r="K229" s="407"/>
      <c r="L229" s="311"/>
      <c r="M229" s="311"/>
      <c r="N229" s="311"/>
      <c r="O229" s="311"/>
      <c r="P229" s="311"/>
      <c r="Q229" s="311"/>
      <c r="R229" s="311"/>
      <c r="S229" s="6" t="b">
        <v>0</v>
      </c>
      <c r="T229" s="6" t="b">
        <v>0</v>
      </c>
      <c r="U229" s="6" t="b">
        <v>0</v>
      </c>
      <c r="V229" s="6">
        <f>COUNTIF(S$223:S229,TRUE)</f>
        <v>2</v>
      </c>
      <c r="W229" s="6">
        <f>COUNTIF(T$223:T229,TRUE)</f>
        <v>1</v>
      </c>
      <c r="X229" s="6">
        <f>COUNTIF(U$223:U229,TRUE)</f>
        <v>1</v>
      </c>
      <c r="Y229" s="316" t="str">
        <f t="shared" si="23"/>
        <v/>
      </c>
      <c r="Z229" s="297" t="str">
        <f t="shared" si="24"/>
        <v/>
      </c>
      <c r="AA229" s="316" t="str">
        <f t="shared" si="25"/>
        <v/>
      </c>
      <c r="AB229" s="6">
        <f t="shared" si="26"/>
        <v>7</v>
      </c>
      <c r="AC229" s="6" t="str">
        <f t="shared" si="17"/>
        <v>(分)</v>
      </c>
    </row>
    <row r="230" spans="1:29" x14ac:dyDescent="0.15">
      <c r="A230" s="236"/>
      <c r="B230" s="237"/>
      <c r="C230" s="237"/>
      <c r="D230" s="237"/>
      <c r="E230" s="237"/>
      <c r="F230" s="237"/>
      <c r="G230" s="237"/>
      <c r="H230" s="237"/>
      <c r="I230" s="237"/>
      <c r="J230" s="254"/>
    </row>
    <row r="231" spans="1:29" ht="17.25" customHeight="1" x14ac:dyDescent="0.15">
      <c r="A231" s="436" t="s">
        <v>282</v>
      </c>
      <c r="B231" s="437"/>
      <c r="C231" s="437"/>
      <c r="D231" s="437"/>
      <c r="E231" s="437"/>
      <c r="F231" s="437"/>
      <c r="G231" s="437"/>
      <c r="H231" s="437"/>
      <c r="I231" s="437"/>
      <c r="J231" s="438"/>
      <c r="L231" s="183"/>
      <c r="M231" s="183"/>
      <c r="N231" s="183"/>
      <c r="O231" s="183"/>
      <c r="P231" s="183"/>
    </row>
    <row r="232" spans="1:29" ht="7.5" customHeight="1" x14ac:dyDescent="0.15">
      <c r="A232" s="36"/>
      <c r="B232" s="49"/>
      <c r="C232" s="37"/>
      <c r="D232" s="37"/>
      <c r="E232" s="37"/>
      <c r="F232" s="37"/>
      <c r="G232" s="37"/>
      <c r="H232" s="37"/>
      <c r="I232" s="37"/>
      <c r="J232" s="109"/>
    </row>
    <row r="233" spans="1:29" ht="17.25" customHeight="1" x14ac:dyDescent="0.15">
      <c r="A233" s="442" t="s">
        <v>107</v>
      </c>
      <c r="B233" s="443"/>
      <c r="C233" s="121"/>
      <c r="D233" s="121"/>
      <c r="E233" s="121"/>
      <c r="F233" s="121"/>
      <c r="G233" s="121"/>
      <c r="H233" s="121"/>
      <c r="I233" s="121"/>
      <c r="J233" s="120"/>
      <c r="L233" s="461" t="s">
        <v>105</v>
      </c>
      <c r="M233" s="461"/>
      <c r="N233" s="461"/>
      <c r="O233" s="461"/>
      <c r="P233" s="461"/>
    </row>
    <row r="234" spans="1:29" ht="7.5" customHeight="1" thickBot="1" x14ac:dyDescent="0.2">
      <c r="A234" s="36"/>
      <c r="B234" s="49"/>
      <c r="C234" s="102"/>
      <c r="D234" s="102"/>
      <c r="E234" s="102"/>
      <c r="I234" s="100"/>
      <c r="J234" s="109"/>
      <c r="L234" s="461"/>
      <c r="M234" s="461"/>
      <c r="N234" s="461"/>
      <c r="O234" s="461"/>
      <c r="P234" s="461"/>
    </row>
    <row r="235" spans="1:29" ht="17.25" customHeight="1" thickBot="1" x14ac:dyDescent="0.2">
      <c r="A235" s="36"/>
      <c r="B235" s="102" t="s">
        <v>151</v>
      </c>
      <c r="C235" s="129" t="s">
        <v>150</v>
      </c>
      <c r="E235" s="102"/>
      <c r="F235" s="100" t="s">
        <v>92</v>
      </c>
      <c r="G235" s="475">
        <v>3</v>
      </c>
      <c r="H235" s="476"/>
      <c r="I235" s="6" t="s">
        <v>91</v>
      </c>
      <c r="J235" s="109" t="s">
        <v>342</v>
      </c>
      <c r="L235" s="461"/>
      <c r="M235" s="461"/>
      <c r="N235" s="461"/>
      <c r="O235" s="461"/>
      <c r="P235" s="461"/>
    </row>
    <row r="236" spans="1:29" ht="7.5" customHeight="1" thickBot="1" x14ac:dyDescent="0.2">
      <c r="A236" s="36"/>
      <c r="B236" s="49"/>
      <c r="C236" s="48"/>
      <c r="D236" s="48"/>
      <c r="E236" s="48"/>
      <c r="G236" s="48"/>
      <c r="I236" s="101"/>
      <c r="J236" s="118"/>
      <c r="L236" s="461"/>
      <c r="M236" s="461"/>
      <c r="N236" s="461"/>
      <c r="O236" s="461"/>
      <c r="P236" s="461"/>
    </row>
    <row r="237" spans="1:29" ht="17.25" customHeight="1" thickBot="1" x14ac:dyDescent="0.2">
      <c r="A237" s="36"/>
      <c r="B237" s="102" t="s">
        <v>152</v>
      </c>
      <c r="C237" s="129" t="s">
        <v>150</v>
      </c>
      <c r="E237" s="102"/>
      <c r="F237" s="100" t="s">
        <v>92</v>
      </c>
      <c r="G237" s="475">
        <v>5</v>
      </c>
      <c r="H237" s="476"/>
      <c r="I237" s="6" t="s">
        <v>91</v>
      </c>
      <c r="J237" s="109" t="s">
        <v>342</v>
      </c>
      <c r="L237" s="461"/>
      <c r="M237" s="461"/>
      <c r="N237" s="461"/>
      <c r="O237" s="461"/>
      <c r="P237" s="461"/>
    </row>
    <row r="238" spans="1:29" ht="7.5" customHeight="1" thickBot="1" x14ac:dyDescent="0.2">
      <c r="A238" s="36"/>
      <c r="B238" s="49"/>
      <c r="C238" s="48"/>
      <c r="D238" s="48"/>
      <c r="E238" s="48"/>
      <c r="G238" s="48"/>
      <c r="I238" s="101"/>
      <c r="J238" s="118"/>
      <c r="L238" s="461"/>
      <c r="M238" s="461"/>
      <c r="N238" s="461"/>
      <c r="O238" s="461"/>
      <c r="P238" s="461"/>
    </row>
    <row r="239" spans="1:29" ht="17.25" customHeight="1" thickBot="1" x14ac:dyDescent="0.2">
      <c r="A239" s="36"/>
      <c r="B239" s="102" t="s">
        <v>376</v>
      </c>
      <c r="C239" s="129" t="s">
        <v>93</v>
      </c>
      <c r="E239" s="102"/>
      <c r="F239" s="100" t="s">
        <v>92</v>
      </c>
      <c r="G239" s="475"/>
      <c r="H239" s="476"/>
      <c r="I239" s="6" t="s">
        <v>91</v>
      </c>
      <c r="J239" s="109" t="s">
        <v>342</v>
      </c>
      <c r="L239" s="461"/>
      <c r="M239" s="461"/>
      <c r="N239" s="461"/>
      <c r="O239" s="461"/>
      <c r="P239" s="461"/>
    </row>
    <row r="240" spans="1:29" ht="7.5" customHeight="1" thickBot="1" x14ac:dyDescent="0.2">
      <c r="A240" s="36"/>
      <c r="B240" s="49"/>
      <c r="C240" s="48"/>
      <c r="D240" s="48"/>
      <c r="E240" s="48"/>
      <c r="G240" s="48"/>
      <c r="H240" s="48"/>
      <c r="I240" s="48"/>
      <c r="J240" s="118"/>
      <c r="L240" s="461"/>
      <c r="M240" s="461"/>
      <c r="N240" s="461"/>
      <c r="O240" s="461"/>
      <c r="P240" s="461"/>
    </row>
    <row r="241" spans="1:16" ht="17.25" customHeight="1" thickBot="1" x14ac:dyDescent="0.2">
      <c r="A241" s="36"/>
      <c r="B241" s="102" t="s">
        <v>153</v>
      </c>
      <c r="C241" s="129" t="s">
        <v>150</v>
      </c>
      <c r="E241" s="102"/>
      <c r="F241" s="100" t="s">
        <v>92</v>
      </c>
      <c r="G241" s="475">
        <v>1</v>
      </c>
      <c r="H241" s="476"/>
      <c r="I241" s="6" t="s">
        <v>91</v>
      </c>
      <c r="J241" s="109" t="s">
        <v>342</v>
      </c>
      <c r="L241" s="461"/>
      <c r="M241" s="461"/>
      <c r="N241" s="461"/>
      <c r="O241" s="461"/>
      <c r="P241" s="461"/>
    </row>
    <row r="242" spans="1:16" ht="7.5" customHeight="1" thickBot="1" x14ac:dyDescent="0.2">
      <c r="A242" s="36"/>
      <c r="B242" s="49"/>
      <c r="C242" s="48"/>
      <c r="D242" s="48"/>
      <c r="E242" s="48"/>
      <c r="G242" s="48"/>
      <c r="H242" s="48"/>
      <c r="I242" s="48"/>
      <c r="J242" s="118"/>
    </row>
    <row r="243" spans="1:16" ht="17.25" customHeight="1" thickBot="1" x14ac:dyDescent="0.2">
      <c r="A243" s="36"/>
      <c r="B243" s="102" t="s">
        <v>154</v>
      </c>
      <c r="C243" s="129" t="s">
        <v>150</v>
      </c>
      <c r="E243" s="102"/>
      <c r="F243" s="100" t="s">
        <v>92</v>
      </c>
      <c r="G243" s="475">
        <v>5</v>
      </c>
      <c r="H243" s="476"/>
      <c r="I243" s="6" t="s">
        <v>91</v>
      </c>
      <c r="J243" s="109" t="s">
        <v>342</v>
      </c>
    </row>
    <row r="244" spans="1:16" ht="7.5" customHeight="1" thickBot="1" x14ac:dyDescent="0.2">
      <c r="A244" s="36"/>
      <c r="B244" s="49"/>
      <c r="C244" s="48"/>
      <c r="D244" s="48"/>
      <c r="E244" s="48"/>
      <c r="G244" s="48"/>
      <c r="H244" s="48"/>
      <c r="I244" s="48"/>
      <c r="J244" s="118"/>
    </row>
    <row r="245" spans="1:16" ht="17.25" customHeight="1" thickBot="1" x14ac:dyDescent="0.2">
      <c r="A245" s="36"/>
      <c r="B245" s="102" t="s">
        <v>155</v>
      </c>
      <c r="C245" s="129" t="s">
        <v>93</v>
      </c>
      <c r="E245" s="102"/>
      <c r="F245" s="100" t="s">
        <v>92</v>
      </c>
      <c r="G245" s="475"/>
      <c r="H245" s="476"/>
      <c r="I245" s="6" t="s">
        <v>94</v>
      </c>
      <c r="J245" s="109" t="s">
        <v>343</v>
      </c>
    </row>
    <row r="246" spans="1:16" ht="7.5" customHeight="1" thickBot="1" x14ac:dyDescent="0.2">
      <c r="A246" s="36"/>
      <c r="B246" s="49"/>
      <c r="C246" s="48"/>
      <c r="D246" s="48"/>
      <c r="E246" s="48"/>
      <c r="G246" s="48"/>
      <c r="H246" s="48"/>
      <c r="I246" s="48"/>
      <c r="J246" s="118"/>
    </row>
    <row r="247" spans="1:16" ht="17.25" customHeight="1" thickBot="1" x14ac:dyDescent="0.2">
      <c r="A247" s="36"/>
      <c r="B247" s="102" t="s">
        <v>156</v>
      </c>
      <c r="C247" s="129" t="s">
        <v>150</v>
      </c>
      <c r="E247" s="102"/>
      <c r="F247" s="100" t="s">
        <v>92</v>
      </c>
      <c r="G247" s="475">
        <v>20</v>
      </c>
      <c r="H247" s="476"/>
      <c r="I247" s="6" t="s">
        <v>94</v>
      </c>
      <c r="J247" s="109" t="s">
        <v>343</v>
      </c>
    </row>
    <row r="248" spans="1:16" ht="7.5" customHeight="1" thickBot="1" x14ac:dyDescent="0.2">
      <c r="A248" s="36"/>
      <c r="B248" s="49"/>
      <c r="C248" s="48"/>
      <c r="D248" s="48"/>
      <c r="E248" s="48"/>
      <c r="F248" s="48"/>
      <c r="G248" s="48"/>
      <c r="H248" s="48"/>
      <c r="I248" s="48"/>
      <c r="J248" s="118"/>
    </row>
    <row r="249" spans="1:16" ht="17.25" customHeight="1" x14ac:dyDescent="0.15">
      <c r="A249" s="36"/>
      <c r="B249" s="38" t="s">
        <v>157</v>
      </c>
      <c r="C249" s="469" t="s">
        <v>456</v>
      </c>
      <c r="D249" s="470"/>
      <c r="E249" s="470"/>
      <c r="F249" s="470"/>
      <c r="G249" s="470"/>
      <c r="H249" s="470"/>
      <c r="I249" s="471"/>
      <c r="J249" s="118"/>
    </row>
    <row r="250" spans="1:16" ht="17.25" customHeight="1" thickBot="1" x14ac:dyDescent="0.2">
      <c r="A250" s="36"/>
      <c r="B250" s="38"/>
      <c r="C250" s="472"/>
      <c r="D250" s="473"/>
      <c r="E250" s="473"/>
      <c r="F250" s="473"/>
      <c r="G250" s="473"/>
      <c r="H250" s="473"/>
      <c r="I250" s="474"/>
      <c r="J250" s="118"/>
    </row>
    <row r="251" spans="1:16" ht="7.5" customHeight="1" x14ac:dyDescent="0.15">
      <c r="A251" s="36"/>
      <c r="B251" s="49"/>
      <c r="C251" s="38"/>
      <c r="D251" s="38"/>
      <c r="E251" s="48"/>
      <c r="F251" s="48"/>
      <c r="G251" s="48"/>
      <c r="H251" s="48"/>
      <c r="I251" s="48"/>
      <c r="J251" s="118"/>
    </row>
    <row r="252" spans="1:16" ht="17.25" customHeight="1" x14ac:dyDescent="0.15">
      <c r="A252" s="442" t="s">
        <v>108</v>
      </c>
      <c r="B252" s="443"/>
      <c r="C252" s="119"/>
      <c r="D252" s="119"/>
      <c r="E252" s="123"/>
      <c r="F252" s="123"/>
      <c r="G252" s="123"/>
      <c r="H252" s="123"/>
      <c r="I252" s="123"/>
      <c r="J252" s="124"/>
    </row>
    <row r="253" spans="1:16" ht="7.5" customHeight="1" thickBot="1" x14ac:dyDescent="0.2">
      <c r="A253" s="36"/>
      <c r="B253" s="49"/>
      <c r="C253" s="38"/>
      <c r="D253" s="38"/>
      <c r="E253" s="48"/>
      <c r="F253" s="48"/>
      <c r="G253" s="48"/>
      <c r="H253" s="48"/>
      <c r="I253" s="48"/>
      <c r="J253" s="118"/>
    </row>
    <row r="254" spans="1:16" ht="17.25" customHeight="1" thickBot="1" x14ac:dyDescent="0.2">
      <c r="A254" s="36"/>
      <c r="B254" s="102" t="s">
        <v>461</v>
      </c>
      <c r="C254" s="129" t="s">
        <v>150</v>
      </c>
      <c r="D254" s="410"/>
      <c r="E254" s="48"/>
      <c r="F254" s="48"/>
      <c r="G254" s="48"/>
      <c r="H254" s="48"/>
      <c r="I254" s="48"/>
      <c r="J254" s="118" t="s">
        <v>102</v>
      </c>
    </row>
    <row r="255" spans="1:16" ht="7.5" customHeight="1" thickBot="1" x14ac:dyDescent="0.2">
      <c r="A255" s="36"/>
      <c r="B255" s="48"/>
      <c r="D255" s="410"/>
      <c r="E255" s="48"/>
      <c r="F255" s="48"/>
      <c r="G255" s="48"/>
      <c r="H255" s="48"/>
      <c r="I255" s="48"/>
      <c r="J255" s="118"/>
    </row>
    <row r="256" spans="1:16" ht="17.25" customHeight="1" thickBot="1" x14ac:dyDescent="0.2">
      <c r="A256" s="36"/>
      <c r="B256" s="102" t="s">
        <v>158</v>
      </c>
      <c r="C256" s="129" t="s">
        <v>150</v>
      </c>
      <c r="D256" s="410"/>
      <c r="E256" s="48"/>
      <c r="F256" s="48"/>
      <c r="G256" s="48"/>
      <c r="H256" s="48"/>
      <c r="I256" s="48"/>
      <c r="J256" s="118" t="s">
        <v>102</v>
      </c>
    </row>
    <row r="257" spans="1:10" ht="7.5" customHeight="1" thickBot="1" x14ac:dyDescent="0.2">
      <c r="A257" s="36"/>
      <c r="B257" s="48"/>
      <c r="D257" s="48"/>
      <c r="E257" s="48"/>
      <c r="G257" s="48"/>
      <c r="I257" s="101"/>
      <c r="J257" s="118"/>
    </row>
    <row r="258" spans="1:10" ht="17.25" customHeight="1" thickBot="1" x14ac:dyDescent="0.2">
      <c r="A258" s="36"/>
      <c r="B258" s="102" t="s">
        <v>159</v>
      </c>
      <c r="C258" s="129" t="s">
        <v>93</v>
      </c>
      <c r="E258" s="102"/>
      <c r="F258" s="100" t="s">
        <v>92</v>
      </c>
      <c r="G258" s="475"/>
      <c r="H258" s="476"/>
      <c r="I258" s="6" t="s">
        <v>96</v>
      </c>
      <c r="J258" s="109" t="s">
        <v>344</v>
      </c>
    </row>
    <row r="259" spans="1:10" ht="7.5" customHeight="1" thickBot="1" x14ac:dyDescent="0.2">
      <c r="A259" s="36"/>
      <c r="B259" s="48"/>
      <c r="D259" s="48"/>
      <c r="E259" s="48"/>
      <c r="F259" s="48"/>
      <c r="G259" s="48"/>
      <c r="H259" s="48"/>
      <c r="I259" s="48"/>
      <c r="J259" s="118"/>
    </row>
    <row r="260" spans="1:10" ht="17.25" customHeight="1" thickBot="1" x14ac:dyDescent="0.2">
      <c r="A260" s="36"/>
      <c r="B260" s="102" t="s">
        <v>154</v>
      </c>
      <c r="C260" s="129" t="s">
        <v>150</v>
      </c>
      <c r="E260" s="102"/>
      <c r="F260" s="100" t="s">
        <v>92</v>
      </c>
      <c r="G260" s="475">
        <v>5</v>
      </c>
      <c r="H260" s="476"/>
      <c r="I260" s="6" t="s">
        <v>91</v>
      </c>
      <c r="J260" s="109" t="s">
        <v>342</v>
      </c>
    </row>
    <row r="261" spans="1:10" ht="7.5" customHeight="1" thickBot="1" x14ac:dyDescent="0.2">
      <c r="A261" s="36"/>
      <c r="B261" s="48"/>
      <c r="D261" s="48"/>
      <c r="E261" s="48"/>
      <c r="F261" s="48"/>
      <c r="G261" s="48"/>
      <c r="H261" s="48"/>
      <c r="I261" s="48"/>
      <c r="J261" s="118"/>
    </row>
    <row r="262" spans="1:10" ht="17.25" customHeight="1" thickBot="1" x14ac:dyDescent="0.2">
      <c r="A262" s="36"/>
      <c r="B262" s="102" t="s">
        <v>155</v>
      </c>
      <c r="C262" s="129" t="s">
        <v>93</v>
      </c>
      <c r="E262" s="102"/>
      <c r="F262" s="100" t="s">
        <v>92</v>
      </c>
      <c r="G262" s="475"/>
      <c r="H262" s="476"/>
      <c r="I262" s="6" t="s">
        <v>94</v>
      </c>
      <c r="J262" s="109" t="s">
        <v>343</v>
      </c>
    </row>
    <row r="263" spans="1:10" ht="7.5" customHeight="1" thickBot="1" x14ac:dyDescent="0.2">
      <c r="A263" s="36"/>
      <c r="B263" s="48"/>
      <c r="D263" s="48"/>
      <c r="E263" s="48"/>
      <c r="F263" s="48"/>
      <c r="G263" s="48"/>
      <c r="H263" s="48"/>
      <c r="I263" s="48"/>
      <c r="J263" s="118"/>
    </row>
    <row r="264" spans="1:10" ht="17.25" customHeight="1" thickBot="1" x14ac:dyDescent="0.2">
      <c r="A264" s="36"/>
      <c r="B264" s="102" t="s">
        <v>160</v>
      </c>
      <c r="C264" s="129" t="s">
        <v>93</v>
      </c>
      <c r="E264" s="102"/>
      <c r="F264" s="100" t="s">
        <v>92</v>
      </c>
      <c r="G264" s="475"/>
      <c r="H264" s="476"/>
      <c r="I264" s="6" t="s">
        <v>91</v>
      </c>
      <c r="J264" s="109" t="s">
        <v>342</v>
      </c>
    </row>
    <row r="265" spans="1:10" ht="7.5" customHeight="1" thickBot="1" x14ac:dyDescent="0.2">
      <c r="A265" s="36"/>
      <c r="B265" s="48"/>
      <c r="D265" s="48"/>
      <c r="E265" s="48"/>
      <c r="F265" s="48"/>
      <c r="G265" s="48"/>
      <c r="H265" s="48"/>
      <c r="I265" s="48"/>
      <c r="J265" s="118"/>
    </row>
    <row r="266" spans="1:10" ht="17.25" customHeight="1" thickBot="1" x14ac:dyDescent="0.2">
      <c r="A266" s="36"/>
      <c r="B266" s="102" t="s">
        <v>161</v>
      </c>
      <c r="C266" s="129" t="s">
        <v>150</v>
      </c>
      <c r="E266" s="102"/>
      <c r="F266" s="100" t="s">
        <v>92</v>
      </c>
      <c r="G266" s="475">
        <v>5</v>
      </c>
      <c r="H266" s="476"/>
      <c r="I266" s="6" t="s">
        <v>91</v>
      </c>
      <c r="J266" s="109" t="s">
        <v>342</v>
      </c>
    </row>
    <row r="267" spans="1:10" ht="7.5" customHeight="1" thickBot="1" x14ac:dyDescent="0.2">
      <c r="A267" s="36"/>
      <c r="B267" s="48"/>
      <c r="D267" s="48"/>
      <c r="E267" s="48"/>
      <c r="F267" s="48"/>
      <c r="G267" s="48"/>
      <c r="H267" s="48"/>
      <c r="I267" s="48"/>
      <c r="J267" s="118"/>
    </row>
    <row r="268" spans="1:10" ht="17.25" customHeight="1" thickBot="1" x14ac:dyDescent="0.2">
      <c r="A268" s="36"/>
      <c r="B268" s="102" t="s">
        <v>156</v>
      </c>
      <c r="C268" s="129" t="s">
        <v>150</v>
      </c>
      <c r="E268" s="102"/>
      <c r="F268" s="100" t="s">
        <v>92</v>
      </c>
      <c r="G268" s="475">
        <v>20</v>
      </c>
      <c r="H268" s="476"/>
      <c r="I268" s="6" t="s">
        <v>94</v>
      </c>
      <c r="J268" s="109" t="s">
        <v>343</v>
      </c>
    </row>
    <row r="269" spans="1:10" ht="7.5" customHeight="1" thickBot="1" x14ac:dyDescent="0.2">
      <c r="A269" s="36"/>
      <c r="B269" s="48"/>
      <c r="D269" s="48"/>
      <c r="E269" s="48"/>
      <c r="F269" s="48"/>
      <c r="G269" s="48"/>
      <c r="H269" s="48"/>
      <c r="I269" s="48"/>
      <c r="J269" s="118"/>
    </row>
    <row r="270" spans="1:10" ht="17.25" customHeight="1" thickBot="1" x14ac:dyDescent="0.2">
      <c r="A270" s="36"/>
      <c r="B270" s="102" t="s">
        <v>162</v>
      </c>
      <c r="C270" s="129" t="s">
        <v>93</v>
      </c>
      <c r="E270" s="102"/>
      <c r="F270" s="100" t="s">
        <v>92</v>
      </c>
      <c r="G270" s="475"/>
      <c r="H270" s="476"/>
      <c r="I270" s="6" t="s">
        <v>95</v>
      </c>
      <c r="J270" s="109" t="s">
        <v>345</v>
      </c>
    </row>
    <row r="271" spans="1:10" ht="7.5" customHeight="1" thickBot="1" x14ac:dyDescent="0.2">
      <c r="A271" s="36"/>
      <c r="B271" s="48"/>
      <c r="D271" s="48"/>
      <c r="E271" s="48"/>
      <c r="F271" s="48"/>
      <c r="G271" s="48"/>
      <c r="H271" s="48"/>
      <c r="I271" s="48"/>
      <c r="J271" s="118"/>
    </row>
    <row r="272" spans="1:10" ht="17.25" customHeight="1" thickBot="1" x14ac:dyDescent="0.2">
      <c r="A272" s="36"/>
      <c r="B272" s="102" t="s">
        <v>163</v>
      </c>
      <c r="C272" s="129" t="s">
        <v>93</v>
      </c>
      <c r="E272" s="102"/>
      <c r="F272" s="100" t="s">
        <v>92</v>
      </c>
      <c r="G272" s="475"/>
      <c r="H272" s="476"/>
      <c r="I272" s="6" t="s">
        <v>94</v>
      </c>
      <c r="J272" s="109" t="s">
        <v>343</v>
      </c>
    </row>
    <row r="273" spans="1:10" ht="7.5" customHeight="1" thickBot="1" x14ac:dyDescent="0.2">
      <c r="A273" s="36"/>
      <c r="B273" s="48"/>
      <c r="D273" s="48"/>
      <c r="E273" s="48"/>
      <c r="F273" s="48"/>
      <c r="G273" s="48"/>
      <c r="H273" s="48"/>
      <c r="I273" s="48"/>
      <c r="J273" s="118"/>
    </row>
    <row r="274" spans="1:10" ht="17.25" customHeight="1" x14ac:dyDescent="0.15">
      <c r="A274" s="36"/>
      <c r="B274" s="38" t="s">
        <v>157</v>
      </c>
      <c r="C274" s="469"/>
      <c r="D274" s="470"/>
      <c r="E274" s="470"/>
      <c r="F274" s="470"/>
      <c r="G274" s="470"/>
      <c r="H274" s="470"/>
      <c r="I274" s="471"/>
      <c r="J274" s="118"/>
    </row>
    <row r="275" spans="1:10" ht="17.25" customHeight="1" thickBot="1" x14ac:dyDescent="0.2">
      <c r="A275" s="36"/>
      <c r="B275" s="38"/>
      <c r="C275" s="472"/>
      <c r="D275" s="473"/>
      <c r="E275" s="473"/>
      <c r="F275" s="473"/>
      <c r="G275" s="473"/>
      <c r="H275" s="473"/>
      <c r="I275" s="474"/>
      <c r="J275" s="118"/>
    </row>
    <row r="276" spans="1:10" ht="7.5" customHeight="1" x14ac:dyDescent="0.15">
      <c r="A276" s="36"/>
      <c r="B276" s="49"/>
      <c r="C276" s="38"/>
      <c r="D276" s="38"/>
      <c r="E276" s="48"/>
      <c r="F276" s="48"/>
      <c r="G276" s="48"/>
      <c r="H276" s="48"/>
      <c r="I276" s="48"/>
      <c r="J276" s="118"/>
    </row>
    <row r="277" spans="1:10" ht="17.25" customHeight="1" x14ac:dyDescent="0.15">
      <c r="A277" s="442" t="s">
        <v>109</v>
      </c>
      <c r="B277" s="443"/>
      <c r="C277" s="121"/>
      <c r="D277" s="121"/>
      <c r="E277" s="121"/>
      <c r="F277" s="121"/>
      <c r="G277" s="121"/>
      <c r="H277" s="121"/>
      <c r="I277" s="121"/>
      <c r="J277" s="124"/>
    </row>
    <row r="278" spans="1:10" ht="7.5" customHeight="1" thickBot="1" x14ac:dyDescent="0.2">
      <c r="A278" s="36"/>
      <c r="B278" s="49"/>
      <c r="C278" s="102"/>
      <c r="D278" s="102"/>
      <c r="E278" s="102"/>
      <c r="I278" s="100"/>
      <c r="J278" s="118"/>
    </row>
    <row r="279" spans="1:10" ht="17.25" customHeight="1" thickBot="1" x14ac:dyDescent="0.2">
      <c r="A279" s="36"/>
      <c r="B279" s="102" t="s">
        <v>239</v>
      </c>
      <c r="C279" s="129" t="s">
        <v>150</v>
      </c>
      <c r="E279" s="102"/>
      <c r="F279" s="100" t="s">
        <v>92</v>
      </c>
      <c r="G279" s="475">
        <v>3</v>
      </c>
      <c r="H279" s="476"/>
      <c r="I279" s="6" t="s">
        <v>97</v>
      </c>
      <c r="J279" s="109" t="s">
        <v>346</v>
      </c>
    </row>
    <row r="280" spans="1:10" ht="7.5" customHeight="1" thickBot="1" x14ac:dyDescent="0.2">
      <c r="A280" s="36"/>
      <c r="B280" s="48"/>
      <c r="D280" s="48"/>
      <c r="E280" s="48"/>
      <c r="G280" s="48"/>
      <c r="I280" s="101"/>
      <c r="J280" s="118"/>
    </row>
    <row r="281" spans="1:10" ht="17.25" customHeight="1" thickBot="1" x14ac:dyDescent="0.2">
      <c r="A281" s="36"/>
      <c r="B281" s="102" t="s">
        <v>240</v>
      </c>
      <c r="C281" s="129" t="s">
        <v>150</v>
      </c>
      <c r="E281" s="102"/>
      <c r="F281" s="100" t="s">
        <v>92</v>
      </c>
      <c r="G281" s="475">
        <v>3</v>
      </c>
      <c r="H281" s="476"/>
      <c r="I281" s="6" t="s">
        <v>97</v>
      </c>
      <c r="J281" s="109" t="s">
        <v>346</v>
      </c>
    </row>
    <row r="282" spans="1:10" ht="7.5" customHeight="1" thickBot="1" x14ac:dyDescent="0.2">
      <c r="A282" s="36"/>
      <c r="B282" s="48"/>
      <c r="D282" s="48"/>
      <c r="E282" s="48"/>
      <c r="G282" s="48"/>
      <c r="I282" s="101"/>
      <c r="J282" s="118"/>
    </row>
    <row r="283" spans="1:10" ht="17.25" customHeight="1" thickBot="1" x14ac:dyDescent="0.2">
      <c r="A283" s="36"/>
      <c r="B283" s="102" t="s">
        <v>241</v>
      </c>
      <c r="C283" s="129" t="s">
        <v>150</v>
      </c>
      <c r="E283" s="102"/>
      <c r="F283" s="100" t="s">
        <v>92</v>
      </c>
      <c r="G283" s="475">
        <v>10</v>
      </c>
      <c r="H283" s="476"/>
      <c r="I283" s="6" t="s">
        <v>98</v>
      </c>
      <c r="J283" s="109" t="s">
        <v>347</v>
      </c>
    </row>
    <row r="284" spans="1:10" ht="7.5" customHeight="1" thickBot="1" x14ac:dyDescent="0.2">
      <c r="A284" s="36"/>
      <c r="B284" s="48"/>
      <c r="D284" s="48"/>
      <c r="E284" s="48"/>
      <c r="F284" s="48"/>
      <c r="G284" s="48"/>
      <c r="H284" s="48"/>
      <c r="I284" s="48"/>
      <c r="J284" s="118"/>
    </row>
    <row r="285" spans="1:10" ht="17.25" customHeight="1" thickBot="1" x14ac:dyDescent="0.2">
      <c r="A285" s="36"/>
      <c r="B285" s="102" t="s">
        <v>242</v>
      </c>
      <c r="C285" s="129" t="s">
        <v>93</v>
      </c>
      <c r="E285" s="102"/>
      <c r="F285" s="100" t="s">
        <v>92</v>
      </c>
      <c r="G285" s="475"/>
      <c r="H285" s="476"/>
      <c r="I285" s="6" t="s">
        <v>99</v>
      </c>
      <c r="J285" s="109" t="s">
        <v>347</v>
      </c>
    </row>
    <row r="286" spans="1:10" ht="7.5" customHeight="1" thickBot="1" x14ac:dyDescent="0.2">
      <c r="A286" s="36"/>
      <c r="B286" s="48"/>
      <c r="D286" s="48"/>
      <c r="E286" s="48"/>
      <c r="F286" s="48"/>
      <c r="G286" s="48"/>
      <c r="H286" s="48"/>
      <c r="I286" s="48"/>
      <c r="J286" s="118"/>
    </row>
    <row r="287" spans="1:10" ht="17.25" customHeight="1" x14ac:dyDescent="0.15">
      <c r="A287" s="36"/>
      <c r="B287" s="38" t="s">
        <v>157</v>
      </c>
      <c r="C287" s="469"/>
      <c r="D287" s="470"/>
      <c r="E287" s="470"/>
      <c r="F287" s="470"/>
      <c r="G287" s="470"/>
      <c r="H287" s="470"/>
      <c r="I287" s="471"/>
      <c r="J287" s="118"/>
    </row>
    <row r="288" spans="1:10" ht="17.25" customHeight="1" thickBot="1" x14ac:dyDescent="0.2">
      <c r="A288" s="36"/>
      <c r="B288" s="38"/>
      <c r="C288" s="472"/>
      <c r="D288" s="473"/>
      <c r="E288" s="473"/>
      <c r="F288" s="473"/>
      <c r="G288" s="473"/>
      <c r="H288" s="473"/>
      <c r="I288" s="474"/>
      <c r="J288" s="118"/>
    </row>
    <row r="289" spans="1:10" ht="7.5" customHeight="1" x14ac:dyDescent="0.15">
      <c r="A289" s="36"/>
      <c r="B289" s="49"/>
      <c r="C289" s="38"/>
      <c r="D289" s="38"/>
      <c r="E289" s="48"/>
      <c r="F289" s="48"/>
      <c r="G289" s="48"/>
      <c r="H289" s="48"/>
      <c r="I289" s="48"/>
      <c r="J289" s="118"/>
    </row>
    <row r="290" spans="1:10" ht="17.25" customHeight="1" x14ac:dyDescent="0.15">
      <c r="A290" s="442" t="s">
        <v>110</v>
      </c>
      <c r="B290" s="443"/>
      <c r="C290" s="121"/>
      <c r="D290" s="121"/>
      <c r="E290" s="121"/>
      <c r="F290" s="121"/>
      <c r="G290" s="121"/>
      <c r="H290" s="121"/>
      <c r="I290" s="121"/>
      <c r="J290" s="124"/>
    </row>
    <row r="291" spans="1:10" ht="7.5" customHeight="1" thickBot="1" x14ac:dyDescent="0.2">
      <c r="A291" s="36"/>
      <c r="B291" s="49"/>
      <c r="C291" s="102"/>
      <c r="D291" s="102"/>
      <c r="E291" s="102"/>
      <c r="I291" s="100"/>
      <c r="J291" s="118"/>
    </row>
    <row r="292" spans="1:10" ht="17.25" customHeight="1" thickBot="1" x14ac:dyDescent="0.2">
      <c r="A292" s="36"/>
      <c r="B292" s="102" t="s">
        <v>403</v>
      </c>
      <c r="C292" s="129" t="s">
        <v>93</v>
      </c>
      <c r="E292" s="102"/>
      <c r="F292" s="100" t="s">
        <v>92</v>
      </c>
      <c r="G292" s="475"/>
      <c r="H292" s="476"/>
      <c r="I292" s="6" t="s">
        <v>96</v>
      </c>
      <c r="J292" s="109" t="s">
        <v>344</v>
      </c>
    </row>
    <row r="293" spans="1:10" ht="7.5" customHeight="1" thickBot="1" x14ac:dyDescent="0.2">
      <c r="A293" s="36"/>
      <c r="B293" s="48"/>
      <c r="D293" s="48"/>
      <c r="E293" s="48"/>
      <c r="G293" s="48"/>
      <c r="I293" s="101"/>
      <c r="J293" s="118"/>
    </row>
    <row r="294" spans="1:10" ht="17.25" customHeight="1" thickBot="1" x14ac:dyDescent="0.2">
      <c r="A294" s="36"/>
      <c r="B294" s="102" t="s">
        <v>404</v>
      </c>
      <c r="C294" s="129" t="s">
        <v>150</v>
      </c>
      <c r="E294" s="102"/>
      <c r="F294" s="100" t="s">
        <v>92</v>
      </c>
      <c r="G294" s="475">
        <v>3</v>
      </c>
      <c r="H294" s="476"/>
      <c r="I294" s="6" t="s">
        <v>166</v>
      </c>
      <c r="J294" s="109" t="s">
        <v>346</v>
      </c>
    </row>
    <row r="295" spans="1:10" ht="7.5" customHeight="1" thickBot="1" x14ac:dyDescent="0.2">
      <c r="A295" s="36"/>
      <c r="B295" s="48"/>
      <c r="D295" s="48"/>
      <c r="E295" s="48"/>
      <c r="G295" s="48"/>
      <c r="I295" s="101"/>
      <c r="J295" s="118"/>
    </row>
    <row r="296" spans="1:10" ht="17.25" customHeight="1" thickBot="1" x14ac:dyDescent="0.2">
      <c r="A296" s="36"/>
      <c r="B296" s="102" t="s">
        <v>405</v>
      </c>
      <c r="C296" s="129" t="s">
        <v>93</v>
      </c>
      <c r="E296" s="102"/>
      <c r="F296" s="100" t="s">
        <v>92</v>
      </c>
      <c r="G296" s="475"/>
      <c r="H296" s="476"/>
      <c r="I296" s="6" t="s">
        <v>94</v>
      </c>
      <c r="J296" s="109" t="s">
        <v>343</v>
      </c>
    </row>
    <row r="297" spans="1:10" ht="7.5" customHeight="1" thickBot="1" x14ac:dyDescent="0.2">
      <c r="A297" s="36"/>
      <c r="B297" s="48"/>
      <c r="D297" s="48"/>
      <c r="E297" s="48"/>
      <c r="F297" s="48"/>
      <c r="G297" s="48"/>
      <c r="H297" s="48"/>
      <c r="I297" s="48"/>
      <c r="J297" s="118"/>
    </row>
    <row r="298" spans="1:10" ht="17.25" customHeight="1" thickBot="1" x14ac:dyDescent="0.2">
      <c r="A298" s="36"/>
      <c r="B298" s="102" t="s">
        <v>406</v>
      </c>
      <c r="C298" s="129" t="s">
        <v>93</v>
      </c>
      <c r="E298" s="102"/>
      <c r="F298" s="100" t="s">
        <v>92</v>
      </c>
      <c r="G298" s="475"/>
      <c r="H298" s="476"/>
      <c r="I298" s="6" t="s">
        <v>94</v>
      </c>
      <c r="J298" s="109" t="s">
        <v>343</v>
      </c>
    </row>
    <row r="299" spans="1:10" ht="7.5" customHeight="1" thickBot="1" x14ac:dyDescent="0.2">
      <c r="A299" s="36"/>
      <c r="B299" s="48"/>
      <c r="D299" s="48"/>
      <c r="E299" s="48"/>
      <c r="F299" s="48"/>
      <c r="G299" s="48"/>
      <c r="H299" s="48"/>
      <c r="I299" s="48"/>
      <c r="J299" s="118"/>
    </row>
    <row r="300" spans="1:10" ht="17.25" customHeight="1" x14ac:dyDescent="0.15">
      <c r="A300" s="36"/>
      <c r="B300" s="375" t="s">
        <v>157</v>
      </c>
      <c r="C300" s="508"/>
      <c r="D300" s="509"/>
      <c r="E300" s="509"/>
      <c r="F300" s="509"/>
      <c r="G300" s="509"/>
      <c r="H300" s="509"/>
      <c r="I300" s="510"/>
      <c r="J300" s="118"/>
    </row>
    <row r="301" spans="1:10" ht="17.25" customHeight="1" thickBot="1" x14ac:dyDescent="0.2">
      <c r="A301" s="36"/>
      <c r="B301" s="375"/>
      <c r="C301" s="511"/>
      <c r="D301" s="512"/>
      <c r="E301" s="512"/>
      <c r="F301" s="512"/>
      <c r="G301" s="512"/>
      <c r="H301" s="512"/>
      <c r="I301" s="513"/>
      <c r="J301" s="118"/>
    </row>
    <row r="302" spans="1:10" ht="7.5" customHeight="1" x14ac:dyDescent="0.15">
      <c r="A302" s="36"/>
      <c r="B302" s="49"/>
      <c r="C302" s="38"/>
      <c r="D302" s="38"/>
      <c r="E302" s="48"/>
      <c r="F302" s="48"/>
      <c r="G302" s="48"/>
      <c r="H302" s="48"/>
      <c r="I302" s="48"/>
      <c r="J302" s="118"/>
    </row>
    <row r="303" spans="1:10" ht="17.25" customHeight="1" x14ac:dyDescent="0.15">
      <c r="A303" s="442" t="s">
        <v>111</v>
      </c>
      <c r="B303" s="443"/>
      <c r="C303" s="119"/>
      <c r="D303" s="119"/>
      <c r="E303" s="123"/>
      <c r="F303" s="123"/>
      <c r="G303" s="123"/>
      <c r="H303" s="123"/>
      <c r="I303" s="123"/>
      <c r="J303" s="124"/>
    </row>
    <row r="304" spans="1:10" ht="7.5" customHeight="1" thickBot="1" x14ac:dyDescent="0.2">
      <c r="A304" s="36"/>
      <c r="B304" s="49"/>
      <c r="C304" s="38"/>
      <c r="D304" s="38"/>
      <c r="E304" s="48"/>
      <c r="F304" s="48"/>
      <c r="G304" s="48"/>
      <c r="H304" s="48"/>
      <c r="I304" s="48"/>
      <c r="J304" s="118"/>
    </row>
    <row r="305" spans="1:10" ht="17.25" customHeight="1" thickBot="1" x14ac:dyDescent="0.2">
      <c r="A305" s="36"/>
      <c r="B305" s="102" t="s">
        <v>243</v>
      </c>
      <c r="C305" s="129" t="s">
        <v>150</v>
      </c>
      <c r="E305" s="102"/>
      <c r="F305" s="100" t="s">
        <v>92</v>
      </c>
      <c r="G305" s="475">
        <v>100</v>
      </c>
      <c r="H305" s="476"/>
      <c r="I305" s="6" t="s">
        <v>96</v>
      </c>
      <c r="J305" s="109" t="s">
        <v>344</v>
      </c>
    </row>
    <row r="306" spans="1:10" ht="7.5" customHeight="1" thickBot="1" x14ac:dyDescent="0.2">
      <c r="A306" s="36"/>
      <c r="B306" s="48"/>
      <c r="D306" s="48"/>
      <c r="E306" s="48"/>
      <c r="G306" s="48"/>
      <c r="I306" s="101"/>
      <c r="J306" s="118"/>
    </row>
    <row r="307" spans="1:10" ht="17.25" customHeight="1" thickBot="1" x14ac:dyDescent="0.2">
      <c r="A307" s="36"/>
      <c r="B307" s="102" t="s">
        <v>244</v>
      </c>
      <c r="C307" s="129" t="s">
        <v>150</v>
      </c>
      <c r="E307" s="102"/>
      <c r="F307" s="100" t="s">
        <v>92</v>
      </c>
      <c r="G307" s="475">
        <v>50</v>
      </c>
      <c r="H307" s="476"/>
      <c r="I307" s="6" t="s">
        <v>96</v>
      </c>
      <c r="J307" s="109" t="s">
        <v>344</v>
      </c>
    </row>
    <row r="308" spans="1:10" ht="7.5" customHeight="1" thickBot="1" x14ac:dyDescent="0.2">
      <c r="A308" s="36"/>
      <c r="B308" s="48"/>
      <c r="D308" s="48"/>
      <c r="E308" s="48"/>
      <c r="G308" s="48"/>
      <c r="I308" s="101"/>
      <c r="J308" s="118"/>
    </row>
    <row r="309" spans="1:10" ht="17.25" customHeight="1" thickBot="1" x14ac:dyDescent="0.2">
      <c r="A309" s="36"/>
      <c r="B309" s="102" t="s">
        <v>245</v>
      </c>
      <c r="C309" s="129" t="s">
        <v>150</v>
      </c>
      <c r="E309" s="102"/>
      <c r="F309" s="100" t="s">
        <v>92</v>
      </c>
      <c r="G309" s="475">
        <v>10</v>
      </c>
      <c r="H309" s="476"/>
      <c r="I309" s="6" t="s">
        <v>96</v>
      </c>
      <c r="J309" s="109" t="s">
        <v>344</v>
      </c>
    </row>
    <row r="310" spans="1:10" ht="7.5" customHeight="1" thickBot="1" x14ac:dyDescent="0.2">
      <c r="A310" s="36"/>
      <c r="B310" s="48"/>
      <c r="D310" s="48"/>
      <c r="E310" s="48"/>
      <c r="F310" s="48"/>
      <c r="G310" s="48"/>
      <c r="H310" s="48"/>
      <c r="I310" s="48"/>
      <c r="J310" s="118"/>
    </row>
    <row r="311" spans="1:10" ht="17.25" customHeight="1" x14ac:dyDescent="0.15">
      <c r="A311" s="36"/>
      <c r="B311" s="38" t="s">
        <v>157</v>
      </c>
      <c r="C311" s="500" t="s">
        <v>457</v>
      </c>
      <c r="D311" s="501"/>
      <c r="E311" s="501"/>
      <c r="F311" s="501"/>
      <c r="G311" s="501"/>
      <c r="H311" s="501"/>
      <c r="I311" s="502"/>
      <c r="J311" s="118"/>
    </row>
    <row r="312" spans="1:10" ht="17.25" customHeight="1" thickBot="1" x14ac:dyDescent="0.2">
      <c r="A312" s="36"/>
      <c r="B312" s="49"/>
      <c r="C312" s="503"/>
      <c r="D312" s="504"/>
      <c r="E312" s="504"/>
      <c r="F312" s="504"/>
      <c r="G312" s="504"/>
      <c r="H312" s="504"/>
      <c r="I312" s="505"/>
      <c r="J312" s="118"/>
    </row>
    <row r="313" spans="1:10" ht="7.5" customHeight="1" x14ac:dyDescent="0.15">
      <c r="A313" s="36"/>
      <c r="B313" s="49"/>
      <c r="C313" s="38"/>
      <c r="D313" s="38"/>
      <c r="E313" s="48"/>
      <c r="F313" s="48"/>
      <c r="G313" s="48"/>
      <c r="H313" s="48"/>
      <c r="I313" s="48"/>
      <c r="J313" s="118"/>
    </row>
    <row r="314" spans="1:10" ht="17.25" customHeight="1" x14ac:dyDescent="0.15">
      <c r="A314" s="442" t="s">
        <v>112</v>
      </c>
      <c r="B314" s="443"/>
      <c r="C314" s="151"/>
      <c r="D314" s="151"/>
      <c r="E314" s="123"/>
      <c r="F314" s="123"/>
      <c r="G314" s="123"/>
      <c r="H314" s="123"/>
      <c r="I314" s="123"/>
      <c r="J314" s="124"/>
    </row>
    <row r="315" spans="1:10" ht="7.5" customHeight="1" thickBot="1" x14ac:dyDescent="0.2">
      <c r="A315" s="36"/>
      <c r="B315" s="49"/>
      <c r="C315" s="38"/>
      <c r="D315" s="38"/>
      <c r="E315" s="48"/>
      <c r="F315" s="48"/>
      <c r="G315" s="48"/>
      <c r="H315" s="48"/>
      <c r="I315" s="48"/>
      <c r="J315" s="118"/>
    </row>
    <row r="316" spans="1:10" ht="17.25" customHeight="1" thickBot="1" x14ac:dyDescent="0.2">
      <c r="A316" s="36"/>
      <c r="B316" s="102" t="s">
        <v>246</v>
      </c>
      <c r="C316" s="129" t="s">
        <v>150</v>
      </c>
      <c r="E316" s="102"/>
      <c r="F316" s="100" t="s">
        <v>92</v>
      </c>
      <c r="G316" s="475">
        <v>20</v>
      </c>
      <c r="H316" s="476"/>
      <c r="I316" s="6" t="s">
        <v>94</v>
      </c>
      <c r="J316" s="109" t="s">
        <v>343</v>
      </c>
    </row>
    <row r="317" spans="1:10" ht="7.5" customHeight="1" thickBot="1" x14ac:dyDescent="0.2">
      <c r="A317" s="36"/>
      <c r="B317" s="48"/>
      <c r="D317" s="48"/>
      <c r="E317" s="48"/>
      <c r="G317" s="48"/>
      <c r="I317" s="101"/>
      <c r="J317" s="118"/>
    </row>
    <row r="318" spans="1:10" ht="17.25" customHeight="1" thickBot="1" x14ac:dyDescent="0.2">
      <c r="A318" s="36"/>
      <c r="B318" s="102" t="s">
        <v>247</v>
      </c>
      <c r="C318" s="129" t="s">
        <v>93</v>
      </c>
      <c r="E318" s="102"/>
      <c r="F318" s="100" t="s">
        <v>92</v>
      </c>
      <c r="G318" s="475"/>
      <c r="H318" s="476"/>
      <c r="I318" s="6" t="s">
        <v>91</v>
      </c>
      <c r="J318" s="109" t="s">
        <v>342</v>
      </c>
    </row>
    <row r="319" spans="1:10" ht="7.5" customHeight="1" thickBot="1" x14ac:dyDescent="0.2">
      <c r="A319" s="36"/>
      <c r="B319" s="48"/>
      <c r="D319" s="48"/>
      <c r="E319" s="48"/>
      <c r="G319" s="48"/>
      <c r="I319" s="101"/>
      <c r="J319" s="118"/>
    </row>
    <row r="320" spans="1:10" ht="17.25" customHeight="1" x14ac:dyDescent="0.15">
      <c r="A320" s="36"/>
      <c r="B320" s="38"/>
      <c r="C320" s="500" t="s">
        <v>458</v>
      </c>
      <c r="D320" s="501"/>
      <c r="E320" s="501"/>
      <c r="F320" s="501"/>
      <c r="G320" s="501"/>
      <c r="H320" s="501"/>
      <c r="I320" s="502"/>
      <c r="J320" s="118"/>
    </row>
    <row r="321" spans="1:17" ht="17.25" customHeight="1" thickBot="1" x14ac:dyDescent="0.2">
      <c r="A321" s="36"/>
      <c r="B321" s="49"/>
      <c r="C321" s="503"/>
      <c r="D321" s="504"/>
      <c r="E321" s="504"/>
      <c r="F321" s="504"/>
      <c r="G321" s="504"/>
      <c r="H321" s="504"/>
      <c r="I321" s="505"/>
      <c r="J321" s="118"/>
    </row>
    <row r="322" spans="1:17" ht="7.5" customHeight="1" x14ac:dyDescent="0.15">
      <c r="A322" s="35"/>
      <c r="B322" s="27"/>
      <c r="C322" s="209"/>
      <c r="D322" s="209"/>
      <c r="E322" s="210"/>
      <c r="F322" s="210"/>
      <c r="G322" s="210"/>
      <c r="H322" s="210"/>
      <c r="I322" s="210"/>
      <c r="J322" s="211"/>
    </row>
    <row r="323" spans="1:17" ht="17.25" customHeight="1" x14ac:dyDescent="0.15">
      <c r="A323" s="436" t="s">
        <v>283</v>
      </c>
      <c r="B323" s="437"/>
      <c r="C323" s="437"/>
      <c r="D323" s="437"/>
      <c r="E323" s="437"/>
      <c r="F323" s="437"/>
      <c r="G323" s="437"/>
      <c r="H323" s="437"/>
      <c r="I323" s="437"/>
      <c r="J323" s="438"/>
    </row>
    <row r="324" spans="1:17" s="52" customFormat="1" ht="7.5" customHeight="1" x14ac:dyDescent="0.15">
      <c r="A324" s="32"/>
      <c r="B324" s="30"/>
      <c r="C324" s="30"/>
      <c r="D324" s="30"/>
      <c r="E324" s="30"/>
      <c r="F324" s="30"/>
      <c r="G324" s="30"/>
      <c r="H324" s="30"/>
      <c r="I324" s="30"/>
      <c r="J324" s="107"/>
      <c r="K324" s="406"/>
    </row>
    <row r="325" spans="1:17" ht="17.25" customHeight="1" x14ac:dyDescent="0.15">
      <c r="A325" s="442" t="s">
        <v>113</v>
      </c>
      <c r="B325" s="443"/>
      <c r="C325" s="121"/>
      <c r="D325" s="121"/>
      <c r="E325" s="121"/>
      <c r="F325" s="121"/>
      <c r="G325" s="121"/>
      <c r="H325" s="121"/>
      <c r="I325" s="121"/>
      <c r="J325" s="120"/>
      <c r="L325" s="461" t="s">
        <v>130</v>
      </c>
      <c r="M325" s="461"/>
      <c r="N325" s="461"/>
      <c r="O325" s="461"/>
      <c r="P325" s="461"/>
    </row>
    <row r="326" spans="1:17" ht="7.5" customHeight="1" thickBot="1" x14ac:dyDescent="0.2">
      <c r="A326" s="90"/>
      <c r="B326" s="89"/>
      <c r="C326" s="52"/>
      <c r="D326" s="52"/>
      <c r="E326" s="52"/>
      <c r="F326" s="52"/>
      <c r="G326" s="52"/>
      <c r="H326" s="52"/>
      <c r="I326" s="52"/>
      <c r="J326" s="109"/>
      <c r="L326" s="461"/>
      <c r="M326" s="461"/>
      <c r="N326" s="461"/>
      <c r="O326" s="461"/>
      <c r="P326" s="461"/>
    </row>
    <row r="327" spans="1:17" ht="17.25" customHeight="1" thickBot="1" x14ac:dyDescent="0.2">
      <c r="A327" s="90"/>
      <c r="B327" s="89" t="s">
        <v>73</v>
      </c>
      <c r="C327" s="440">
        <v>4</v>
      </c>
      <c r="D327" s="441"/>
      <c r="E327" s="95" t="s">
        <v>29</v>
      </c>
      <c r="F327" s="95"/>
      <c r="G327" s="95"/>
      <c r="H327" s="95"/>
      <c r="I327" s="95"/>
      <c r="J327" s="109" t="s">
        <v>103</v>
      </c>
      <c r="L327" s="461"/>
      <c r="M327" s="461"/>
      <c r="N327" s="461"/>
      <c r="O327" s="461"/>
      <c r="P327" s="461"/>
    </row>
    <row r="328" spans="1:17" ht="7.5" customHeight="1" thickBot="1" x14ac:dyDescent="0.2">
      <c r="A328" s="90"/>
      <c r="B328" s="89"/>
      <c r="C328" s="95"/>
      <c r="D328" s="95"/>
      <c r="E328" s="95"/>
      <c r="F328" s="95"/>
      <c r="G328" s="95"/>
      <c r="H328" s="95"/>
      <c r="I328" s="95"/>
      <c r="J328" s="109"/>
      <c r="L328" s="416"/>
      <c r="M328" s="416"/>
      <c r="N328" s="416"/>
      <c r="O328" s="416"/>
      <c r="P328" s="416"/>
    </row>
    <row r="329" spans="1:17" ht="17.25" customHeight="1" thickBot="1" x14ac:dyDescent="0.2">
      <c r="A329" s="90"/>
      <c r="B329" s="89" t="s">
        <v>72</v>
      </c>
      <c r="C329" s="446" t="s">
        <v>422</v>
      </c>
      <c r="D329" s="447"/>
      <c r="E329" s="447"/>
      <c r="F329" s="447"/>
      <c r="G329" s="447"/>
      <c r="H329" s="447"/>
      <c r="I329" s="448"/>
      <c r="J329" s="109" t="s">
        <v>422</v>
      </c>
      <c r="L329" s="490" t="s">
        <v>435</v>
      </c>
      <c r="M329" s="491"/>
      <c r="N329" s="418" t="s">
        <v>428</v>
      </c>
      <c r="O329" s="418" t="s">
        <v>427</v>
      </c>
      <c r="P329" s="418"/>
      <c r="Q329" s="418"/>
    </row>
    <row r="330" spans="1:17" ht="7.5" customHeight="1" thickBot="1" x14ac:dyDescent="0.2">
      <c r="A330" s="90"/>
      <c r="B330" s="89"/>
      <c r="C330" s="29"/>
      <c r="D330" s="29"/>
      <c r="E330" s="29"/>
      <c r="F330" s="29"/>
      <c r="G330" s="29"/>
      <c r="H330" s="29"/>
      <c r="I330" s="29"/>
      <c r="J330" s="109"/>
      <c r="N330" s="106"/>
      <c r="O330" s="106"/>
      <c r="P330" s="106"/>
      <c r="Q330" s="106"/>
    </row>
    <row r="331" spans="1:17" ht="17.25" customHeight="1" thickBot="1" x14ac:dyDescent="0.2">
      <c r="A331" s="90"/>
      <c r="B331" s="89" t="s">
        <v>76</v>
      </c>
      <c r="C331" s="446" t="s">
        <v>423</v>
      </c>
      <c r="D331" s="447"/>
      <c r="E331" s="447"/>
      <c r="F331" s="447"/>
      <c r="G331" s="447"/>
      <c r="H331" s="447"/>
      <c r="I331" s="448"/>
      <c r="J331" s="109" t="s">
        <v>83</v>
      </c>
      <c r="L331" s="490" t="s">
        <v>436</v>
      </c>
      <c r="M331" s="491"/>
      <c r="N331" s="418" t="s">
        <v>437</v>
      </c>
      <c r="O331" s="418" t="s">
        <v>438</v>
      </c>
      <c r="P331" s="418" t="s">
        <v>430</v>
      </c>
      <c r="Q331" s="418"/>
    </row>
    <row r="332" spans="1:17" ht="7.5" customHeight="1" thickBot="1" x14ac:dyDescent="0.2">
      <c r="A332" s="36"/>
      <c r="B332" s="89"/>
      <c r="C332" s="29"/>
      <c r="D332" s="29"/>
      <c r="E332" s="29"/>
      <c r="F332" s="29"/>
      <c r="G332" s="29"/>
      <c r="H332" s="29"/>
      <c r="I332" s="29"/>
      <c r="J332" s="109"/>
    </row>
    <row r="333" spans="1:17" ht="17.25" customHeight="1" thickBot="1" x14ac:dyDescent="0.2">
      <c r="A333" s="90"/>
      <c r="B333" s="89" t="s">
        <v>75</v>
      </c>
      <c r="C333" s="440"/>
      <c r="D333" s="441"/>
      <c r="E333" s="95" t="s">
        <v>29</v>
      </c>
      <c r="F333" s="95"/>
      <c r="G333" s="95"/>
      <c r="H333" s="95"/>
      <c r="I333" s="95"/>
      <c r="J333" s="109" t="s">
        <v>104</v>
      </c>
      <c r="M333" s="311" t="s">
        <v>441</v>
      </c>
    </row>
    <row r="334" spans="1:17" ht="7.5" customHeight="1" thickBot="1" x14ac:dyDescent="0.2">
      <c r="A334" s="90"/>
      <c r="B334" s="89"/>
      <c r="C334" s="95"/>
      <c r="D334" s="95"/>
      <c r="E334" s="95"/>
      <c r="F334" s="95"/>
      <c r="G334" s="95"/>
      <c r="H334" s="95"/>
      <c r="I334" s="95"/>
      <c r="J334" s="109"/>
    </row>
    <row r="335" spans="1:17" ht="17.25" customHeight="1" thickBot="1" x14ac:dyDescent="0.2">
      <c r="A335" s="90"/>
      <c r="B335" s="89" t="s">
        <v>74</v>
      </c>
      <c r="C335" s="446"/>
      <c r="D335" s="447"/>
      <c r="E335" s="447"/>
      <c r="F335" s="447"/>
      <c r="G335" s="447"/>
      <c r="H335" s="447"/>
      <c r="I335" s="448"/>
      <c r="J335" s="109" t="s">
        <v>424</v>
      </c>
      <c r="L335" s="490" t="s">
        <v>439</v>
      </c>
      <c r="M335" s="491"/>
      <c r="N335" s="418" t="s">
        <v>428</v>
      </c>
      <c r="O335" s="418" t="s">
        <v>427</v>
      </c>
      <c r="P335" s="418"/>
      <c r="Q335" s="418"/>
    </row>
    <row r="336" spans="1:17" ht="7.5" customHeight="1" thickBot="1" x14ac:dyDescent="0.2">
      <c r="A336" s="36"/>
      <c r="B336" s="89"/>
      <c r="C336" s="29"/>
      <c r="D336" s="29"/>
      <c r="E336" s="29"/>
      <c r="F336" s="29"/>
      <c r="G336" s="29"/>
      <c r="H336" s="29"/>
      <c r="I336" s="29"/>
      <c r="J336" s="109"/>
      <c r="N336" s="106"/>
      <c r="O336" s="106"/>
      <c r="P336" s="106"/>
      <c r="Q336" s="106"/>
    </row>
    <row r="337" spans="1:17" ht="17.25" customHeight="1" thickBot="1" x14ac:dyDescent="0.2">
      <c r="A337" s="90"/>
      <c r="B337" s="89" t="s">
        <v>77</v>
      </c>
      <c r="C337" s="446"/>
      <c r="D337" s="447"/>
      <c r="E337" s="447"/>
      <c r="F337" s="447"/>
      <c r="G337" s="447"/>
      <c r="H337" s="447"/>
      <c r="I337" s="448"/>
      <c r="J337" s="109" t="s">
        <v>80</v>
      </c>
      <c r="L337" s="490" t="s">
        <v>440</v>
      </c>
      <c r="M337" s="491"/>
      <c r="N337" s="418" t="s">
        <v>437</v>
      </c>
      <c r="O337" s="418" t="s">
        <v>438</v>
      </c>
      <c r="P337" s="418" t="s">
        <v>430</v>
      </c>
      <c r="Q337" s="418"/>
    </row>
    <row r="338" spans="1:17" ht="7.5" customHeight="1" x14ac:dyDescent="0.15">
      <c r="A338" s="36"/>
      <c r="B338" s="49"/>
      <c r="C338" s="49"/>
      <c r="D338" s="49"/>
      <c r="E338" s="49"/>
      <c r="F338" s="49"/>
      <c r="G338" s="49"/>
      <c r="H338" s="49"/>
      <c r="I338" s="49"/>
      <c r="J338" s="109"/>
      <c r="N338" s="106"/>
      <c r="O338" s="106"/>
      <c r="P338" s="106"/>
      <c r="Q338" s="106"/>
    </row>
    <row r="339" spans="1:17" ht="17.25" customHeight="1" x14ac:dyDescent="0.15">
      <c r="A339" s="442" t="s">
        <v>114</v>
      </c>
      <c r="B339" s="443"/>
      <c r="C339" s="121"/>
      <c r="D339" s="121"/>
      <c r="E339" s="121"/>
      <c r="F339" s="121"/>
      <c r="G339" s="121"/>
      <c r="H339" s="121"/>
      <c r="I339" s="121"/>
      <c r="J339" s="120"/>
      <c r="M339" s="311" t="s">
        <v>441</v>
      </c>
      <c r="N339" s="106"/>
      <c r="O339" s="106"/>
      <c r="P339" s="106"/>
      <c r="Q339" s="106"/>
    </row>
    <row r="340" spans="1:17" ht="7.5" customHeight="1" thickBot="1" x14ac:dyDescent="0.2">
      <c r="A340" s="90"/>
      <c r="B340" s="89"/>
      <c r="C340" s="29"/>
      <c r="D340" s="29"/>
      <c r="E340" s="29"/>
      <c r="F340" s="29"/>
      <c r="G340" s="29"/>
      <c r="H340" s="29"/>
      <c r="I340" s="29"/>
      <c r="J340" s="109"/>
      <c r="N340" s="106"/>
      <c r="O340" s="106"/>
      <c r="P340" s="106"/>
      <c r="Q340" s="106"/>
    </row>
    <row r="341" spans="1:17" ht="17.25" customHeight="1" thickBot="1" x14ac:dyDescent="0.2">
      <c r="A341" s="90"/>
      <c r="B341" s="89" t="s">
        <v>69</v>
      </c>
      <c r="C341" s="440">
        <v>6</v>
      </c>
      <c r="D341" s="441"/>
      <c r="E341" s="95" t="s">
        <v>29</v>
      </c>
      <c r="F341" s="95"/>
      <c r="G341" s="95"/>
      <c r="H341" s="95"/>
      <c r="I341" s="95"/>
      <c r="J341" s="109" t="s">
        <v>103</v>
      </c>
      <c r="N341" s="106"/>
      <c r="O341" s="106"/>
      <c r="P341" s="106"/>
      <c r="Q341" s="106"/>
    </row>
    <row r="342" spans="1:17" ht="7.5" customHeight="1" thickBot="1" x14ac:dyDescent="0.2">
      <c r="A342" s="90"/>
      <c r="B342" s="89"/>
      <c r="C342" s="95"/>
      <c r="D342" s="95"/>
      <c r="E342" s="95"/>
      <c r="F342" s="95"/>
      <c r="G342" s="95"/>
      <c r="H342" s="95"/>
      <c r="I342" s="95"/>
      <c r="J342" s="109"/>
      <c r="N342" s="106"/>
      <c r="O342" s="106"/>
      <c r="P342" s="106"/>
      <c r="Q342" s="106"/>
    </row>
    <row r="343" spans="1:17" ht="17.25" customHeight="1" thickBot="1" x14ac:dyDescent="0.2">
      <c r="A343" s="90"/>
      <c r="B343" s="89" t="s">
        <v>68</v>
      </c>
      <c r="C343" s="446" t="s">
        <v>427</v>
      </c>
      <c r="D343" s="447"/>
      <c r="E343" s="447"/>
      <c r="F343" s="447"/>
      <c r="G343" s="447"/>
      <c r="H343" s="447"/>
      <c r="I343" s="448"/>
      <c r="J343" s="109" t="s">
        <v>422</v>
      </c>
      <c r="L343" s="490" t="s">
        <v>433</v>
      </c>
      <c r="M343" s="491"/>
      <c r="N343" s="418" t="s">
        <v>428</v>
      </c>
      <c r="O343" s="418" t="s">
        <v>427</v>
      </c>
      <c r="P343" s="418"/>
      <c r="Q343" s="418"/>
    </row>
    <row r="344" spans="1:17" ht="7.5" customHeight="1" thickBot="1" x14ac:dyDescent="0.2">
      <c r="A344" s="90"/>
      <c r="B344" s="89"/>
      <c r="C344" s="29"/>
      <c r="D344" s="29"/>
      <c r="E344" s="29"/>
      <c r="F344" s="29"/>
      <c r="G344" s="29"/>
      <c r="H344" s="29"/>
      <c r="I344" s="29"/>
      <c r="J344" s="109"/>
      <c r="N344" s="106"/>
      <c r="O344" s="106"/>
      <c r="P344" s="106"/>
      <c r="Q344" s="106"/>
    </row>
    <row r="345" spans="1:17" ht="17.25" customHeight="1" thickBot="1" x14ac:dyDescent="0.2">
      <c r="A345" s="90"/>
      <c r="B345" s="89" t="s">
        <v>78</v>
      </c>
      <c r="C345" s="446" t="s">
        <v>80</v>
      </c>
      <c r="D345" s="447"/>
      <c r="E345" s="447"/>
      <c r="F345" s="447"/>
      <c r="G345" s="447"/>
      <c r="H345" s="447"/>
      <c r="I345" s="448"/>
      <c r="J345" s="109" t="s">
        <v>80</v>
      </c>
      <c r="L345" s="490" t="s">
        <v>434</v>
      </c>
      <c r="M345" s="491"/>
      <c r="N345" s="418" t="s">
        <v>430</v>
      </c>
      <c r="O345" s="418" t="s">
        <v>431</v>
      </c>
      <c r="P345" s="418" t="s">
        <v>432</v>
      </c>
      <c r="Q345" s="419" t="s">
        <v>425</v>
      </c>
    </row>
    <row r="346" spans="1:17" ht="7.5" customHeight="1" x14ac:dyDescent="0.15">
      <c r="A346" s="90"/>
      <c r="B346" s="89"/>
      <c r="C346" s="29"/>
      <c r="D346" s="29"/>
      <c r="E346" s="29"/>
      <c r="F346" s="29"/>
      <c r="G346" s="29"/>
      <c r="H346" s="29"/>
      <c r="I346" s="29"/>
      <c r="J346" s="109"/>
      <c r="N346" s="106"/>
      <c r="O346" s="106"/>
      <c r="P346" s="106"/>
      <c r="Q346" s="106"/>
    </row>
    <row r="347" spans="1:17" ht="7.5" customHeight="1" thickBot="1" x14ac:dyDescent="0.2">
      <c r="A347" s="90"/>
      <c r="B347" s="89"/>
      <c r="C347" s="29"/>
      <c r="D347" s="29"/>
      <c r="E347" s="29"/>
      <c r="F347" s="29"/>
      <c r="G347" s="29"/>
      <c r="H347" s="29"/>
      <c r="I347" s="29"/>
      <c r="J347" s="109"/>
      <c r="N347" s="106"/>
      <c r="O347" s="106"/>
      <c r="P347" s="106"/>
      <c r="Q347" s="106"/>
    </row>
    <row r="348" spans="1:17" ht="17.25" customHeight="1" thickBot="1" x14ac:dyDescent="0.2">
      <c r="A348" s="90"/>
      <c r="B348" s="89" t="s">
        <v>71</v>
      </c>
      <c r="C348" s="440"/>
      <c r="D348" s="441"/>
      <c r="E348" s="95" t="s">
        <v>29</v>
      </c>
      <c r="F348" s="95"/>
      <c r="G348" s="95"/>
      <c r="H348" s="95"/>
      <c r="I348" s="95"/>
      <c r="J348" s="109" t="s">
        <v>104</v>
      </c>
      <c r="M348" s="311" t="s">
        <v>441</v>
      </c>
      <c r="N348" s="106"/>
      <c r="O348" s="106"/>
      <c r="P348" s="106"/>
      <c r="Q348" s="106"/>
    </row>
    <row r="349" spans="1:17" ht="7.5" customHeight="1" thickBot="1" x14ac:dyDescent="0.2">
      <c r="A349" s="90"/>
      <c r="B349" s="89"/>
      <c r="C349" s="95"/>
      <c r="D349" s="95"/>
      <c r="E349" s="95"/>
      <c r="F349" s="95"/>
      <c r="G349" s="95"/>
      <c r="H349" s="95"/>
      <c r="I349" s="95"/>
      <c r="J349" s="109"/>
      <c r="N349" s="106"/>
      <c r="O349" s="106"/>
      <c r="P349" s="106"/>
      <c r="Q349" s="106"/>
    </row>
    <row r="350" spans="1:17" ht="17.25" customHeight="1" thickBot="1" x14ac:dyDescent="0.2">
      <c r="A350" s="90"/>
      <c r="B350" s="89" t="s">
        <v>70</v>
      </c>
      <c r="C350" s="446"/>
      <c r="D350" s="447"/>
      <c r="E350" s="447"/>
      <c r="F350" s="447"/>
      <c r="G350" s="447"/>
      <c r="H350" s="447"/>
      <c r="I350" s="448"/>
      <c r="J350" s="109" t="s">
        <v>424</v>
      </c>
      <c r="L350" s="490" t="s">
        <v>426</v>
      </c>
      <c r="M350" s="491"/>
      <c r="N350" s="418" t="s">
        <v>428</v>
      </c>
      <c r="O350" s="418" t="s">
        <v>427</v>
      </c>
      <c r="P350" s="418"/>
      <c r="Q350" s="418"/>
    </row>
    <row r="351" spans="1:17" ht="7.5" customHeight="1" thickBot="1" x14ac:dyDescent="0.2">
      <c r="A351" s="90"/>
      <c r="B351" s="89"/>
      <c r="C351" s="29"/>
      <c r="D351" s="29"/>
      <c r="E351" s="29"/>
      <c r="F351" s="29"/>
      <c r="G351" s="29"/>
      <c r="H351" s="29"/>
      <c r="I351" s="29"/>
      <c r="J351" s="109"/>
      <c r="N351" s="106"/>
      <c r="O351" s="106"/>
      <c r="P351" s="106"/>
      <c r="Q351" s="106"/>
    </row>
    <row r="352" spans="1:17" ht="17.25" customHeight="1" thickBot="1" x14ac:dyDescent="0.2">
      <c r="A352" s="90"/>
      <c r="B352" s="89" t="s">
        <v>79</v>
      </c>
      <c r="C352" s="446"/>
      <c r="D352" s="447"/>
      <c r="E352" s="447"/>
      <c r="F352" s="447"/>
      <c r="G352" s="447"/>
      <c r="H352" s="447"/>
      <c r="I352" s="448"/>
      <c r="J352" s="109" t="s">
        <v>131</v>
      </c>
      <c r="L352" s="490" t="s">
        <v>429</v>
      </c>
      <c r="M352" s="491"/>
      <c r="N352" s="418" t="s">
        <v>430</v>
      </c>
      <c r="O352" s="418" t="s">
        <v>431</v>
      </c>
      <c r="P352" s="418" t="s">
        <v>432</v>
      </c>
      <c r="Q352" s="419" t="s">
        <v>425</v>
      </c>
    </row>
    <row r="353" spans="1:13" ht="7.5" customHeight="1" x14ac:dyDescent="0.15">
      <c r="A353" s="103"/>
      <c r="B353" s="104"/>
      <c r="C353" s="105"/>
      <c r="D353" s="105"/>
      <c r="E353" s="105"/>
      <c r="F353" s="105"/>
      <c r="G353" s="105"/>
      <c r="H353" s="105"/>
      <c r="I353" s="105"/>
      <c r="J353" s="110"/>
    </row>
    <row r="354" spans="1:13" x14ac:dyDescent="0.15">
      <c r="M354" s="311" t="s">
        <v>441</v>
      </c>
    </row>
  </sheetData>
  <sheetProtection selectLockedCells="1"/>
  <mergeCells count="255">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215:H215"/>
    <mergeCell ref="C216:H216"/>
    <mergeCell ref="C217:H217"/>
    <mergeCell ref="C218:H218"/>
    <mergeCell ref="C219:H219"/>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C201:H201"/>
    <mergeCell ref="C208:H208"/>
    <mergeCell ref="C209:H209"/>
    <mergeCell ref="C207:H207"/>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G285:H285"/>
    <mergeCell ref="G292:H292"/>
    <mergeCell ref="G307:H307"/>
    <mergeCell ref="G309:H309"/>
    <mergeCell ref="G316:H316"/>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G147:H147"/>
    <mergeCell ref="G149:H149"/>
    <mergeCell ref="G151:H151"/>
    <mergeCell ref="G153:H153"/>
    <mergeCell ref="L325:P327"/>
    <mergeCell ref="L352:M352"/>
    <mergeCell ref="L350:M350"/>
    <mergeCell ref="L345:M345"/>
    <mergeCell ref="L343:M343"/>
    <mergeCell ref="L329:M329"/>
    <mergeCell ref="L331:M331"/>
    <mergeCell ref="L335:M335"/>
    <mergeCell ref="L337:M337"/>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C198:H198"/>
    <mergeCell ref="C193:H193"/>
    <mergeCell ref="C194:H194"/>
    <mergeCell ref="C180:H180"/>
    <mergeCell ref="C175:H175"/>
    <mergeCell ref="C202:H202"/>
    <mergeCell ref="C181:H181"/>
    <mergeCell ref="C182:H182"/>
    <mergeCell ref="C183:H183"/>
    <mergeCell ref="C184:H184"/>
    <mergeCell ref="C162:H162"/>
    <mergeCell ref="C163:H163"/>
    <mergeCell ref="C164:H164"/>
    <mergeCell ref="C165:H165"/>
    <mergeCell ref="C166:H166"/>
    <mergeCell ref="C171:H171"/>
    <mergeCell ref="C172:H172"/>
    <mergeCell ref="C173:H173"/>
    <mergeCell ref="C174:H174"/>
    <mergeCell ref="C168:I168"/>
    <mergeCell ref="C169:I169"/>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C223:H223"/>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s>
  <phoneticPr fontId="8"/>
  <conditionalFormatting sqref="C286:I286 C302:I304 C300 C289:I291 I279:I285 C299:I299 I292:I298 C313:I315">
    <cfRule type="cellIs" dxfId="33" priority="79" operator="equal">
      <formula>"有"</formula>
    </cfRule>
  </conditionalFormatting>
  <conditionalFormatting sqref="C170">
    <cfRule type="cellIs" dxfId="32" priority="63" operator="equal">
      <formula>"有"</formula>
    </cfRule>
  </conditionalFormatting>
  <conditionalFormatting sqref="C125">
    <cfRule type="cellIs" dxfId="31" priority="37" operator="equal">
      <formula>"有"</formula>
    </cfRule>
  </conditionalFormatting>
  <conditionalFormatting sqref="C241">
    <cfRule type="cellIs" dxfId="30" priority="18" operator="equal">
      <formula>"有"</formula>
    </cfRule>
  </conditionalFormatting>
  <conditionalFormatting sqref="C247">
    <cfRule type="cellIs" dxfId="29" priority="16" operator="equal">
      <formula>"有"</formula>
    </cfRule>
  </conditionalFormatting>
  <conditionalFormatting sqref="C123">
    <cfRule type="cellIs" dxfId="28" priority="39" operator="equal">
      <formula>"有"</formula>
    </cfRule>
  </conditionalFormatting>
  <conditionalFormatting sqref="C123:D123">
    <cfRule type="cellIs" dxfId="27" priority="38" operator="equal">
      <formula>"区域内"</formula>
    </cfRule>
  </conditionalFormatting>
  <conditionalFormatting sqref="C125:D125">
    <cfRule type="cellIs" dxfId="26" priority="36" operator="equal">
      <formula>"区域内"</formula>
    </cfRule>
  </conditionalFormatting>
  <conditionalFormatting sqref="C254">
    <cfRule type="cellIs" dxfId="25" priority="14" operator="equal">
      <formula>"有"</formula>
    </cfRule>
  </conditionalFormatting>
  <conditionalFormatting sqref="C256">
    <cfRule type="cellIs" dxfId="24" priority="13" operator="equal">
      <formula>"有"</formula>
    </cfRule>
  </conditionalFormatting>
  <conditionalFormatting sqref="C272">
    <cfRule type="cellIs" dxfId="23" priority="12" operator="equal">
      <formula>"有"</formula>
    </cfRule>
  </conditionalFormatting>
  <conditionalFormatting sqref="C270">
    <cfRule type="cellIs" dxfId="22" priority="11" operator="equal">
      <formula>"有"</formula>
    </cfRule>
  </conditionalFormatting>
  <conditionalFormatting sqref="C258">
    <cfRule type="cellIs" dxfId="21" priority="10" operator="equal">
      <formula>"有"</formula>
    </cfRule>
  </conditionalFormatting>
  <conditionalFormatting sqref="C185">
    <cfRule type="cellIs" dxfId="20" priority="30" operator="equal">
      <formula>"有"</formula>
    </cfRule>
  </conditionalFormatting>
  <conditionalFormatting sqref="C200">
    <cfRule type="cellIs" dxfId="19" priority="29" operator="equal">
      <formula>"有"</formula>
    </cfRule>
  </conditionalFormatting>
  <conditionalFormatting sqref="I55">
    <cfRule type="cellIs" dxfId="18" priority="26" operator="equal">
      <formula>"区域内"</formula>
    </cfRule>
  </conditionalFormatting>
  <conditionalFormatting sqref="C105">
    <cfRule type="cellIs" dxfId="17" priority="25" operator="equal">
      <formula>"有"</formula>
    </cfRule>
  </conditionalFormatting>
  <conditionalFormatting sqref="C105:D105">
    <cfRule type="cellIs" dxfId="16" priority="24" operator="equal">
      <formula>"区域内"</formula>
    </cfRule>
  </conditionalFormatting>
  <conditionalFormatting sqref="C107">
    <cfRule type="cellIs" dxfId="15" priority="23" operator="equal">
      <formula>"有"</formula>
    </cfRule>
  </conditionalFormatting>
  <conditionalFormatting sqref="C107:D107">
    <cfRule type="cellIs" dxfId="14" priority="22" operator="equal">
      <formula>"区域内"</formula>
    </cfRule>
  </conditionalFormatting>
  <conditionalFormatting sqref="C316:I318">
    <cfRule type="cellIs" dxfId="13" priority="1" operator="equal">
      <formula>"有"</formula>
    </cfRule>
  </conditionalFormatting>
  <conditionalFormatting sqref="C235">
    <cfRule type="cellIs" dxfId="12" priority="21" operator="equal">
      <formula>"有"</formula>
    </cfRule>
  </conditionalFormatting>
  <conditionalFormatting sqref="C237">
    <cfRule type="cellIs" dxfId="11" priority="20" operator="equal">
      <formula>"有"</formula>
    </cfRule>
  </conditionalFormatting>
  <conditionalFormatting sqref="C239">
    <cfRule type="cellIs" dxfId="10" priority="19" operator="equal">
      <formula>"有"</formula>
    </cfRule>
  </conditionalFormatting>
  <conditionalFormatting sqref="C245">
    <cfRule type="cellIs" dxfId="9" priority="17" operator="equal">
      <formula>"有"</formula>
    </cfRule>
  </conditionalFormatting>
  <conditionalFormatting sqref="C243">
    <cfRule type="cellIs" dxfId="8" priority="15" operator="equal">
      <formula>"有"</formula>
    </cfRule>
  </conditionalFormatting>
  <conditionalFormatting sqref="C260">
    <cfRule type="cellIs" dxfId="7" priority="9" operator="equal">
      <formula>"有"</formula>
    </cfRule>
  </conditionalFormatting>
  <conditionalFormatting sqref="C262">
    <cfRule type="cellIs" dxfId="6" priority="8" operator="equal">
      <formula>"有"</formula>
    </cfRule>
  </conditionalFormatting>
  <conditionalFormatting sqref="C264">
    <cfRule type="cellIs" dxfId="5" priority="7" operator="equal">
      <formula>"有"</formula>
    </cfRule>
  </conditionalFormatting>
  <conditionalFormatting sqref="C266">
    <cfRule type="cellIs" dxfId="4" priority="6" operator="equal">
      <formula>"有"</formula>
    </cfRule>
  </conditionalFormatting>
  <conditionalFormatting sqref="C268">
    <cfRule type="cellIs" dxfId="3" priority="5" operator="equal">
      <formula>"有"</formula>
    </cfRule>
  </conditionalFormatting>
  <conditionalFormatting sqref="C279:H285">
    <cfRule type="cellIs" dxfId="2" priority="4" operator="equal">
      <formula>"有"</formula>
    </cfRule>
  </conditionalFormatting>
  <conditionalFormatting sqref="C292:H298">
    <cfRule type="cellIs" dxfId="1" priority="3" operator="equal">
      <formula>"有"</formula>
    </cfRule>
  </conditionalFormatting>
  <conditionalFormatting sqref="C305:I312">
    <cfRule type="cellIs" dxfId="0" priority="2" operator="equal">
      <formula>"有"</formula>
    </cfRule>
  </conditionalFormatting>
  <dataValidations count="20">
    <dataValidation type="whole" allowBlank="1" showInputMessage="1" showErrorMessage="1" errorTitle="西暦の入力" error="4桁の西暦で記載下さい" sqref="C8:C9" xr:uid="{00000000-0002-0000-0000-000000000000}">
      <formula1>1900</formula1>
      <formula2>2100</formula2>
    </dataValidation>
    <dataValidation type="list" allowBlank="1" showInputMessage="1" showErrorMessage="1" errorTitle="月の入力" error="月を選択して下さい" sqref="E8:E9" xr:uid="{00000000-0002-0000-0000-000001000000}">
      <formula1>"1,2,3,4,5,6,7,8,9,10,11,12"</formula1>
    </dataValidation>
    <dataValidation type="list" allowBlank="1" showInputMessage="1" showErrorMessage="1" errorTitle="日にちの入力" error="日にちを選択して下さい" sqref="G8:G9" xr:uid="{00000000-0002-0000-0000-000002000000}">
      <formula1>"1,2,3,4,5,6,7,8,9,10,11,12,13,14,15,16,17,18,19,20,21,22,23,24,25,26,27,28,29,30,31"</formula1>
    </dataValidation>
    <dataValidation type="list" allowBlank="1" showInputMessage="1" showErrorMessage="1" sqref="C83" xr:uid="{00000000-0002-0000-0000-000003000000}">
      <formula1>"○,-"</formula1>
    </dataValidation>
    <dataValidation type="list" allowBlank="1" showInputMessage="1" showErrorMessage="1" sqref="C327:D327 C333:D333 C341:D341 C348:D348" xr:uid="{00000000-0002-0000-0000-000004000000}">
      <formula1>"１,２,３,４,５,６,７,８,９,１０,１１,１２"</formula1>
    </dataValidation>
    <dataValidation type="list" allowBlank="1" showInputMessage="1" sqref="C337:I337" xr:uid="{00000000-0002-0000-0000-000005000000}">
      <formula1>$N$337:$Q$337</formula1>
    </dataValidation>
    <dataValidation type="list" allowBlank="1" showInputMessage="1" sqref="C350:I350" xr:uid="{00000000-0002-0000-0000-000006000000}">
      <formula1>$N$350:$Q$350</formula1>
    </dataValidation>
    <dataValidation type="list" allowBlank="1" showInputMessage="1" sqref="C345:I345" xr:uid="{E64DC436-61F0-4A87-8AF0-98083A602AEF}">
      <formula1>$N$345:$Q$345</formula1>
    </dataValidation>
    <dataValidation type="list" allowBlank="1" showInputMessage="1" sqref="C79:I79" xr:uid="{00000000-0002-0000-0000-000008000000}">
      <formula1>"テレビ,告知放送,スマホアプリ"</formula1>
    </dataValidation>
    <dataValidation type="list" allowBlank="1" showInputMessage="1" showErrorMessage="1" sqref="G27:I27" xr:uid="{81DC821B-8039-43B8-9D77-9000F220181E}">
      <formula1>"平日と同じ,平日と異なる"</formula1>
    </dataValidation>
    <dataValidation operator="greaterThanOrEqual" allowBlank="1" showInputMessage="1" showErrorMessage="1" sqref="G279 G281 G294 G296 G298 G307 G309 G283 G235 G237 G239 G241 G243 G245 G247 G262 G264 G266 G268 G285 G270 G272 G258 G260 G292 G305 G316 G318" xr:uid="{00000000-0002-0000-0000-00000A000000}"/>
    <dataValidation type="list" allowBlank="1" showInputMessage="1" showErrorMessage="1" sqref="C281 C285 C298 C279 C292 C309 C270 C243 C305 C235 C237 C239 C247 C241 C245 C294 C256 C268 C258 C283 C272 C254 C260 C262 C264 C266 C296 C307 C316 C318" xr:uid="{00000000-0002-0000-0000-00000B000000}">
      <formula1>"有,無"</formula1>
    </dataValidation>
    <dataValidation type="list" allowBlank="1" showInputMessage="1" showErrorMessage="1" sqref="C125 I55 C107" xr:uid="{00000000-0002-0000-0000-00000C000000}">
      <formula1>"区域内,区域外"</formula1>
    </dataValidation>
    <dataValidation type="list" allowBlank="1" showInputMessage="1" showErrorMessage="1" sqref="C18:I18" xr:uid="{BF7EB68D-F11A-4077-AD62-094F445271B9}">
      <formula1>"1.浸水害,2.土砂災害,3.浸水害・土砂災害の両方"</formula1>
    </dataValidation>
    <dataValidation type="list" allowBlank="1" showInputMessage="1" showErrorMessage="1" sqref="C123:D123 C105:D105" xr:uid="{00000000-0002-0000-0000-00000E000000}">
      <formula1>"区域外,区域内"</formula1>
    </dataValidation>
    <dataValidation type="list" allowBlank="1" showInputMessage="1" sqref="C335:I335" xr:uid="{1B1C99A7-AE92-4EEB-96D0-A5D14DF264D8}">
      <formula1>$N$335:$Q$335</formula1>
    </dataValidation>
    <dataValidation type="list" allowBlank="1" showInputMessage="1" sqref="C352:I352" xr:uid="{24383629-382C-4B78-9193-60407EACD057}">
      <formula1>$N$352:$Q$352</formula1>
    </dataValidation>
    <dataValidation type="list" allowBlank="1" showInputMessage="1" sqref="C343:I343" xr:uid="{70C063F8-FC83-4785-9723-BD9DD7B01CCB}">
      <formula1>$N$343:$Q$343</formula1>
    </dataValidation>
    <dataValidation type="list" allowBlank="1" showInputMessage="1" sqref="C329:I329" xr:uid="{05D3B588-2282-4C14-8841-D9C036A93632}">
      <formula1>$N$329:$Q$329</formula1>
    </dataValidation>
    <dataValidation type="list" allowBlank="1" showInputMessage="1" sqref="C331:I331" xr:uid="{57D2C63D-96AB-43FE-94D7-B069FCA307A3}">
      <formula1>$N$331:$Q$331</formula1>
    </dataValidation>
  </dataValidations>
  <hyperlinks>
    <hyperlink ref="C81" r:id="rId1" xr:uid="{00000000-0004-0000-0000-000000000000}"/>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4"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5"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6"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7"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8"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9"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20"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1"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2"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3"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6"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7"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8"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9"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30"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1"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2"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3"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4"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5"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6"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7"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8"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40"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1"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2"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3"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4"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5"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6"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7"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8"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9"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50"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1"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2"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3"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4"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5" name="Check Box 159">
              <controlPr defaultSize="0" autoFill="0" autoLine="0" autoPict="0">
                <anchor moveWithCells="1">
                  <from>
                    <xdr:col>2</xdr:col>
                    <xdr:colOff>9525</xdr:colOff>
                    <xdr:row>195</xdr:row>
                    <xdr:rowOff>161925</xdr:rowOff>
                  </from>
                  <to>
                    <xdr:col>2</xdr:col>
                    <xdr:colOff>228600</xdr:colOff>
                    <xdr:row>197</xdr:row>
                    <xdr:rowOff>0</xdr:rowOff>
                  </to>
                </anchor>
              </controlPr>
            </control>
          </mc:Choice>
        </mc:AlternateContent>
        <mc:AlternateContent xmlns:mc="http://schemas.openxmlformats.org/markup-compatibility/2006">
          <mc:Choice Requires="x14">
            <control shapeId="1184" r:id="rId56"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7"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8"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60"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1"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3"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4"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5"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6"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7"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8"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9"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70"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1"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2"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3"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4"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5"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6"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7"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8"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9"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80"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1"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2"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3"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4"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5"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6"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7"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8"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9"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90"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1"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2"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3"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4"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5"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6"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7"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8"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9"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100"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1"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2"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3"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4"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5"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6"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7"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8"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9"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10"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1"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2"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3"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4"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5"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6"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7"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8"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9"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20"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1"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4"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5"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6"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7"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8"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9"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30"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1"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2"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3"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4"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5"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6"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7"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4" r:id="rId138"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39"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0"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1"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2"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3"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4"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5"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6"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7"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48"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49"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0"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1"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2"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3" name="Check Box 430">
              <controlPr defaultSize="0" autoFill="0" autoLine="0" autoPict="0">
                <anchor moveWithCells="1">
                  <from>
                    <xdr:col>1</xdr:col>
                    <xdr:colOff>9525</xdr:colOff>
                    <xdr:row>191</xdr:row>
                    <xdr:rowOff>161925</xdr:rowOff>
                  </from>
                  <to>
                    <xdr:col>1</xdr:col>
                    <xdr:colOff>228600</xdr:colOff>
                    <xdr:row>193</xdr:row>
                    <xdr:rowOff>0</xdr:rowOff>
                  </to>
                </anchor>
              </controlPr>
            </control>
          </mc:Choice>
        </mc:AlternateContent>
        <mc:AlternateContent xmlns:mc="http://schemas.openxmlformats.org/markup-compatibility/2006">
          <mc:Choice Requires="x14">
            <control shapeId="1456" r:id="rId154"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5"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6"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7"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58"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59" name="Check Box 441">
              <controlPr defaultSize="0" autoFill="0" autoLine="0" autoPict="0">
                <anchor moveWithCells="1">
                  <from>
                    <xdr:col>2</xdr:col>
                    <xdr:colOff>9525</xdr:colOff>
                    <xdr:row>192</xdr:row>
                    <xdr:rowOff>161925</xdr:rowOff>
                  </from>
                  <to>
                    <xdr:col>2</xdr:col>
                    <xdr:colOff>228600</xdr:colOff>
                    <xdr:row>194</xdr:row>
                    <xdr:rowOff>0</xdr:rowOff>
                  </to>
                </anchor>
              </controlPr>
            </control>
          </mc:Choice>
        </mc:AlternateContent>
        <mc:AlternateContent xmlns:mc="http://schemas.openxmlformats.org/markup-compatibility/2006">
          <mc:Choice Requires="x14">
            <control shapeId="1467" r:id="rId160"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1"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2"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3" name="Check Box 451">
              <controlPr defaultSize="0" autoFill="0" autoLine="0" autoPict="0">
                <anchor moveWithCells="1">
                  <from>
                    <xdr:col>9</xdr:col>
                    <xdr:colOff>0</xdr:colOff>
                    <xdr:row>190</xdr:row>
                    <xdr:rowOff>152400</xdr:rowOff>
                  </from>
                  <to>
                    <xdr:col>9</xdr:col>
                    <xdr:colOff>247650</xdr:colOff>
                    <xdr:row>192</xdr:row>
                    <xdr:rowOff>0</xdr:rowOff>
                  </to>
                </anchor>
              </controlPr>
            </control>
          </mc:Choice>
        </mc:AlternateContent>
        <mc:AlternateContent xmlns:mc="http://schemas.openxmlformats.org/markup-compatibility/2006">
          <mc:Choice Requires="x14">
            <control shapeId="1478" r:id="rId164"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5"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6"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7"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68"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69"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0"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1"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2"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3"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4"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5"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6"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7"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78"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79"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0"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1"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2"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3"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4"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5"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6"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7"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88"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89"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0"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1"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2"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3"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4"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5"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6"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7"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198"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199"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0"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28" r:id="rId201" name="Check Box 504">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0" r:id="rId202" name="Check Box 506">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3" r:id="rId203" name="Check Box 5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4" r:id="rId204" name="Check Box 510">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5" r:id="rId205" name="Check Box 511">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7" r:id="rId206" name="Check Box 513">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8" r:id="rId207" name="Check Box 514">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0" r:id="rId208" name="Check Box 516">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1" r:id="rId209" name="Check Box 517">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2" r:id="rId210" name="Check Box 518">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3" r:id="rId211" name="Check Box 519">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4" r:id="rId212" name="Check Box 520">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5" r:id="rId213" name="Check Box 521">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6" r:id="rId214" name="Check Box 522">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7" r:id="rId215" name="Check Box 523">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pageSetUpPr fitToPage="1"/>
  </sheetPr>
  <dimension ref="A1:Y88"/>
  <sheetViews>
    <sheetView showZeros="0" view="pageBreakPreview" zoomScaleNormal="100" zoomScaleSheetLayoutView="100" workbookViewId="0">
      <selection activeCell="X48" sqref="X48"/>
    </sheetView>
  </sheetViews>
  <sheetFormatPr defaultColWidth="9" defaultRowHeight="18.75" x14ac:dyDescent="0.15"/>
  <cols>
    <col min="1" max="8" width="9" style="162"/>
    <col min="9" max="9" width="2.875" style="162" customWidth="1"/>
    <col min="10" max="11" width="11.5" style="162" customWidth="1"/>
    <col min="12" max="12" width="8.5" style="162" customWidth="1"/>
    <col min="13" max="13" width="11.5" style="162" customWidth="1"/>
    <col min="14" max="15" width="9" style="162" customWidth="1"/>
    <col min="16" max="16" width="1.25" style="162" customWidth="1"/>
    <col min="17" max="22" width="9" style="162"/>
    <col min="23" max="23" width="9" style="162" customWidth="1"/>
    <col min="24" max="16384" width="9" style="162"/>
  </cols>
  <sheetData>
    <row r="1" spans="1:23" ht="6.95" customHeight="1" x14ac:dyDescent="0.15">
      <c r="A1" s="157"/>
      <c r="B1" s="157"/>
      <c r="C1" s="157"/>
      <c r="D1" s="157"/>
      <c r="E1" s="157"/>
      <c r="F1" s="157"/>
      <c r="G1" s="157"/>
      <c r="H1" s="157"/>
      <c r="I1" s="158"/>
      <c r="J1" s="159"/>
      <c r="K1" s="159"/>
      <c r="L1" s="158"/>
      <c r="M1" s="158"/>
      <c r="N1" s="158"/>
      <c r="O1" s="158"/>
      <c r="P1" s="158"/>
      <c r="Q1" s="158"/>
      <c r="R1" s="160"/>
      <c r="S1" s="160"/>
      <c r="T1" s="161"/>
      <c r="U1" s="161"/>
      <c r="V1" s="161"/>
      <c r="W1" s="160"/>
    </row>
    <row r="2" spans="1:23" ht="21" customHeight="1" x14ac:dyDescent="0.15">
      <c r="A2" s="608" t="s">
        <v>291</v>
      </c>
      <c r="B2" s="608"/>
      <c r="C2" s="608"/>
      <c r="D2" s="608"/>
      <c r="E2" s="608"/>
      <c r="F2" s="608"/>
      <c r="G2" s="608"/>
      <c r="H2" s="608"/>
      <c r="I2" s="608"/>
      <c r="J2" s="608"/>
      <c r="K2" s="159"/>
      <c r="L2" s="158"/>
      <c r="M2" s="158"/>
      <c r="N2" s="158"/>
      <c r="O2" s="158"/>
      <c r="P2" s="158"/>
      <c r="Q2" s="321" t="s">
        <v>169</v>
      </c>
      <c r="R2" s="322" t="str">
        <f>入力シート!C10</f>
        <v>新見市障害者地域活動支援センター</v>
      </c>
      <c r="S2" s="322"/>
      <c r="T2" s="322"/>
      <c r="U2" s="322"/>
      <c r="V2" s="323"/>
      <c r="W2" s="160"/>
    </row>
    <row r="3" spans="1:23" ht="21" customHeight="1" x14ac:dyDescent="0.15">
      <c r="A3" s="608"/>
      <c r="B3" s="608"/>
      <c r="C3" s="608"/>
      <c r="D3" s="608"/>
      <c r="E3" s="608"/>
      <c r="F3" s="608"/>
      <c r="G3" s="608"/>
      <c r="H3" s="608"/>
      <c r="I3" s="608"/>
      <c r="J3" s="608"/>
      <c r="K3" s="159"/>
      <c r="L3" s="158"/>
      <c r="M3" s="158"/>
      <c r="N3" s="158"/>
      <c r="O3" s="158"/>
      <c r="P3" s="158"/>
      <c r="Q3" s="153" t="s">
        <v>168</v>
      </c>
      <c r="R3" s="154"/>
      <c r="S3" s="397" t="str">
        <f>入力シート!C18</f>
        <v>2.土砂災害</v>
      </c>
      <c r="T3" s="155"/>
      <c r="U3" s="155"/>
      <c r="V3" s="156"/>
      <c r="W3" s="160"/>
    </row>
    <row r="4" spans="1:23" ht="6.95" customHeight="1" x14ac:dyDescent="0.15">
      <c r="A4" s="157"/>
      <c r="B4" s="157"/>
      <c r="C4" s="157"/>
      <c r="D4" s="157"/>
      <c r="E4" s="157"/>
      <c r="F4" s="157"/>
      <c r="G4" s="157"/>
      <c r="H4" s="157"/>
      <c r="I4" s="158"/>
      <c r="J4" s="159"/>
      <c r="K4" s="159"/>
      <c r="L4" s="158"/>
      <c r="M4" s="158"/>
      <c r="N4" s="158"/>
      <c r="O4" s="158"/>
      <c r="P4" s="158"/>
      <c r="Q4" s="158"/>
      <c r="R4" s="160"/>
      <c r="S4" s="160"/>
      <c r="T4" s="161"/>
      <c r="U4" s="161"/>
      <c r="V4" s="161"/>
      <c r="W4" s="160"/>
    </row>
    <row r="5" spans="1:23" ht="23.25" thickBot="1" x14ac:dyDescent="0.2">
      <c r="A5" s="152" t="s">
        <v>248</v>
      </c>
      <c r="B5" s="163"/>
      <c r="C5" s="163"/>
      <c r="D5" s="163"/>
      <c r="E5" s="163"/>
      <c r="F5" s="163"/>
      <c r="G5" s="163"/>
      <c r="H5" s="163"/>
      <c r="I5" s="163"/>
      <c r="J5" s="164"/>
      <c r="K5" s="164"/>
      <c r="L5" s="164"/>
      <c r="M5" s="164"/>
      <c r="N5" s="164"/>
      <c r="O5" s="164"/>
      <c r="P5" s="164"/>
      <c r="Q5" s="164"/>
      <c r="R5" s="164"/>
      <c r="S5" s="164"/>
      <c r="T5" s="164"/>
      <c r="V5" s="165" t="s">
        <v>47</v>
      </c>
      <c r="W5" s="166"/>
    </row>
    <row r="6" spans="1:23" ht="22.5" x14ac:dyDescent="0.15">
      <c r="A6" s="206" t="str">
        <f>入力シート!B33</f>
        <v>種別（歩行状態等）</v>
      </c>
      <c r="B6" s="202"/>
      <c r="C6" s="202"/>
      <c r="D6" s="204" t="s">
        <v>194</v>
      </c>
      <c r="E6" s="202"/>
      <c r="F6" s="205"/>
      <c r="G6" s="202" t="s">
        <v>43</v>
      </c>
      <c r="H6" s="203"/>
      <c r="I6" s="163"/>
      <c r="J6" s="609" t="s">
        <v>50</v>
      </c>
      <c r="K6" s="610"/>
      <c r="L6" s="610"/>
      <c r="M6" s="167"/>
      <c r="N6" s="167"/>
      <c r="O6" s="167"/>
      <c r="P6" s="167"/>
      <c r="Q6" s="167"/>
      <c r="R6" s="167"/>
      <c r="S6" s="167"/>
      <c r="T6" s="167"/>
      <c r="U6" s="167"/>
      <c r="V6" s="167"/>
      <c r="W6" s="168"/>
    </row>
    <row r="7" spans="1:23" ht="22.5" x14ac:dyDescent="0.15">
      <c r="A7" s="196" t="str">
        <f>'出力シート（避難確保計画）'!B78</f>
        <v>ストレッチャー</v>
      </c>
      <c r="B7" s="197"/>
      <c r="C7" s="197"/>
      <c r="D7" s="218" t="str">
        <f>'出力シート（避難確保計画）'!E78</f>
        <v>約　0　名</v>
      </c>
      <c r="E7" s="219"/>
      <c r="F7" s="220"/>
      <c r="G7" s="219" t="str">
        <f>'出力シート（避難確保計画）'!H78</f>
        <v/>
      </c>
      <c r="H7" s="221"/>
      <c r="I7" s="163"/>
      <c r="J7" s="169"/>
      <c r="K7" s="170"/>
      <c r="L7" s="171"/>
      <c r="M7" s="171"/>
      <c r="N7" s="171"/>
      <c r="O7" s="171"/>
      <c r="P7" s="171"/>
      <c r="Q7" s="171"/>
      <c r="R7" s="171"/>
      <c r="S7" s="171"/>
      <c r="T7" s="171"/>
      <c r="U7" s="171"/>
      <c r="V7" s="171"/>
      <c r="W7" s="172"/>
    </row>
    <row r="8" spans="1:23" ht="22.5" x14ac:dyDescent="0.15">
      <c r="A8" s="198" t="str">
        <f>'出力シート（避難確保計画）'!B79</f>
        <v>車いす</v>
      </c>
      <c r="B8" s="199"/>
      <c r="C8" s="199"/>
      <c r="D8" s="222" t="str">
        <f>'出力シート（避難確保計画）'!E79</f>
        <v>約　2　名</v>
      </c>
      <c r="E8" s="223"/>
      <c r="F8" s="224"/>
      <c r="G8" s="223" t="str">
        <f>'出力シート（避難確保計画）'!H79</f>
        <v>約　0　名</v>
      </c>
      <c r="H8" s="225"/>
      <c r="I8" s="163"/>
      <c r="J8" s="169"/>
      <c r="K8" s="170"/>
      <c r="L8" s="171"/>
      <c r="M8" s="171"/>
      <c r="N8" s="171"/>
      <c r="O8" s="171"/>
      <c r="P8" s="171"/>
      <c r="Q8" s="171"/>
      <c r="R8" s="171"/>
      <c r="S8" s="171"/>
      <c r="T8" s="171"/>
      <c r="U8" s="171"/>
      <c r="V8" s="171"/>
      <c r="W8" s="172"/>
    </row>
    <row r="9" spans="1:23" ht="22.5" x14ac:dyDescent="0.15">
      <c r="A9" s="198" t="str">
        <f>'出力シート（避難確保計画）'!B80</f>
        <v>徒歩</v>
      </c>
      <c r="B9" s="199"/>
      <c r="C9" s="199"/>
      <c r="D9" s="222" t="str">
        <f>'出力シート（避難確保計画）'!E80</f>
        <v>約　23　名</v>
      </c>
      <c r="E9" s="223"/>
      <c r="F9" s="224"/>
      <c r="G9" s="223" t="str">
        <f>'出力シート（避難確保計画）'!H80</f>
        <v>約　12　名</v>
      </c>
      <c r="H9" s="225"/>
      <c r="I9" s="163"/>
      <c r="J9" s="169"/>
      <c r="K9" s="170"/>
      <c r="L9" s="171"/>
      <c r="M9" s="171"/>
      <c r="N9" s="171"/>
      <c r="O9" s="171"/>
      <c r="P9" s="171"/>
      <c r="Q9" s="171"/>
      <c r="R9" s="171"/>
      <c r="S9" s="171"/>
      <c r="T9" s="171"/>
      <c r="U9" s="171"/>
      <c r="V9" s="171"/>
      <c r="W9" s="172"/>
    </row>
    <row r="10" spans="1:23" ht="22.5" x14ac:dyDescent="0.15">
      <c r="A10" s="198" t="str">
        <f>'出力シート（避難確保計画）'!B81</f>
        <v/>
      </c>
      <c r="B10" s="199"/>
      <c r="C10" s="199"/>
      <c r="D10" s="222" t="str">
        <f>'出力シート（避難確保計画）'!E81</f>
        <v/>
      </c>
      <c r="E10" s="223"/>
      <c r="F10" s="224"/>
      <c r="G10" s="223" t="str">
        <f>'出力シート（避難確保計画）'!H81</f>
        <v/>
      </c>
      <c r="H10" s="225"/>
      <c r="I10" s="163"/>
      <c r="J10" s="173"/>
      <c r="K10" s="171"/>
      <c r="L10" s="171"/>
      <c r="M10" s="171"/>
      <c r="N10" s="171"/>
      <c r="O10" s="171"/>
      <c r="P10" s="171"/>
      <c r="Q10" s="171"/>
      <c r="R10" s="171"/>
      <c r="S10" s="171"/>
      <c r="T10" s="171"/>
      <c r="U10" s="171"/>
      <c r="V10" s="171"/>
      <c r="W10" s="172"/>
    </row>
    <row r="11" spans="1:23" ht="22.5" x14ac:dyDescent="0.15">
      <c r="A11" s="198" t="str">
        <f>'出力シート（避難確保計画）'!B82</f>
        <v/>
      </c>
      <c r="B11" s="199"/>
      <c r="C11" s="199"/>
      <c r="D11" s="222" t="str">
        <f>'出力シート（避難確保計画）'!E82</f>
        <v/>
      </c>
      <c r="E11" s="223"/>
      <c r="F11" s="224"/>
      <c r="G11" s="223" t="str">
        <f>'出力シート（避難確保計画）'!H82</f>
        <v/>
      </c>
      <c r="H11" s="225"/>
      <c r="I11" s="163"/>
      <c r="J11" s="169"/>
      <c r="K11" s="170"/>
      <c r="L11" s="171"/>
      <c r="M11" s="171"/>
      <c r="N11" s="171"/>
      <c r="O11" s="171"/>
      <c r="P11" s="171"/>
      <c r="Q11" s="171"/>
      <c r="R11" s="171"/>
      <c r="S11" s="171"/>
      <c r="T11" s="171"/>
      <c r="U11" s="171"/>
      <c r="V11" s="171"/>
      <c r="W11" s="172"/>
    </row>
    <row r="12" spans="1:23" ht="23.25" customHeight="1" thickBot="1" x14ac:dyDescent="0.2">
      <c r="A12" s="200" t="str">
        <f>'出力シート（避難確保計画）'!B83</f>
        <v/>
      </c>
      <c r="B12" s="201"/>
      <c r="C12" s="201"/>
      <c r="D12" s="226" t="str">
        <f>'出力シート（避難確保計画）'!E83</f>
        <v/>
      </c>
      <c r="E12" s="227"/>
      <c r="F12" s="228"/>
      <c r="G12" s="227" t="str">
        <f>'出力シート（避難確保計画）'!H83</f>
        <v/>
      </c>
      <c r="H12" s="229"/>
      <c r="I12" s="163"/>
      <c r="J12" s="169"/>
      <c r="K12" s="170"/>
      <c r="L12" s="164"/>
      <c r="M12" s="164"/>
      <c r="N12" s="164"/>
      <c r="O12" s="164"/>
      <c r="P12" s="164"/>
      <c r="Q12" s="164"/>
      <c r="R12" s="164"/>
      <c r="S12" s="164"/>
      <c r="T12" s="164"/>
      <c r="U12" s="164"/>
      <c r="V12" s="174"/>
      <c r="W12" s="172"/>
    </row>
    <row r="13" spans="1:23" ht="22.5" x14ac:dyDescent="0.15">
      <c r="A13" s="163"/>
      <c r="B13" s="163"/>
      <c r="C13" s="163"/>
      <c r="D13" s="163"/>
      <c r="E13" s="163"/>
      <c r="F13" s="163"/>
      <c r="G13" s="163"/>
      <c r="H13" s="163"/>
      <c r="I13" s="163"/>
      <c r="J13" s="169"/>
      <c r="K13" s="170"/>
      <c r="L13" s="164"/>
      <c r="M13" s="164"/>
      <c r="N13" s="164"/>
      <c r="O13" s="164"/>
      <c r="P13" s="164"/>
      <c r="Q13" s="164"/>
      <c r="R13" s="164"/>
      <c r="S13" s="164"/>
      <c r="T13" s="164"/>
      <c r="U13" s="164"/>
      <c r="V13" s="174"/>
      <c r="W13" s="172"/>
    </row>
    <row r="14" spans="1:23" ht="22.5" customHeight="1" thickBot="1" x14ac:dyDescent="0.2">
      <c r="A14" s="611" t="s">
        <v>256</v>
      </c>
      <c r="B14" s="611"/>
      <c r="C14" s="611"/>
      <c r="D14" s="611"/>
      <c r="E14" s="163"/>
      <c r="F14" s="163"/>
      <c r="G14" s="163"/>
      <c r="H14" s="163"/>
      <c r="I14" s="163"/>
      <c r="J14" s="169"/>
      <c r="K14" s="170"/>
      <c r="L14" s="164"/>
      <c r="M14" s="164"/>
      <c r="N14" s="164"/>
      <c r="O14" s="164"/>
      <c r="P14" s="164"/>
      <c r="Q14" s="164"/>
      <c r="R14" s="164"/>
      <c r="S14" s="164"/>
      <c r="T14" s="164"/>
      <c r="U14" s="164"/>
      <c r="V14" s="174"/>
      <c r="W14" s="172"/>
    </row>
    <row r="15" spans="1:23" ht="22.5" x14ac:dyDescent="0.15">
      <c r="A15" s="612" t="s">
        <v>170</v>
      </c>
      <c r="B15" s="613"/>
      <c r="C15" s="613" t="s">
        <v>171</v>
      </c>
      <c r="D15" s="614"/>
      <c r="E15" s="163"/>
      <c r="F15" s="163"/>
      <c r="G15" s="163"/>
      <c r="H15" s="163"/>
      <c r="I15" s="163"/>
      <c r="J15" s="169"/>
      <c r="K15" s="170"/>
      <c r="L15" s="171"/>
      <c r="M15" s="171"/>
      <c r="N15" s="171"/>
      <c r="O15" s="171"/>
      <c r="P15" s="171"/>
      <c r="Q15" s="171"/>
      <c r="R15" s="171"/>
      <c r="S15" s="171"/>
      <c r="T15" s="171"/>
      <c r="U15" s="171"/>
      <c r="V15" s="171"/>
      <c r="W15" s="172"/>
    </row>
    <row r="16" spans="1:23" ht="30" customHeight="1" thickBot="1" x14ac:dyDescent="0.2">
      <c r="A16" s="615">
        <f>入力シート!E51</f>
        <v>2</v>
      </c>
      <c r="B16" s="616"/>
      <c r="C16" s="182">
        <f>入力シート!I51</f>
        <v>0</v>
      </c>
      <c r="D16" s="277" t="s">
        <v>187</v>
      </c>
      <c r="E16" s="163"/>
      <c r="F16" s="163"/>
      <c r="G16" s="163"/>
      <c r="H16" s="163"/>
      <c r="I16" s="163"/>
      <c r="J16" s="169"/>
      <c r="K16" s="170"/>
      <c r="L16" s="171"/>
      <c r="M16" s="171"/>
      <c r="N16" s="171"/>
      <c r="O16" s="171"/>
      <c r="P16" s="171"/>
      <c r="Q16" s="171"/>
      <c r="R16" s="171"/>
      <c r="S16" s="171"/>
      <c r="T16" s="171"/>
      <c r="U16" s="171"/>
      <c r="V16" s="171"/>
      <c r="W16" s="172"/>
    </row>
    <row r="17" spans="1:23" ht="23.25" thickBot="1" x14ac:dyDescent="0.2">
      <c r="A17" s="163"/>
      <c r="B17" s="163"/>
      <c r="C17" s="163"/>
      <c r="D17" s="163"/>
      <c r="E17" s="163"/>
      <c r="F17" s="163"/>
      <c r="G17" s="163"/>
      <c r="H17" s="163"/>
      <c r="I17" s="163"/>
      <c r="J17" s="169"/>
      <c r="K17" s="170"/>
      <c r="L17" s="171"/>
      <c r="M17" s="171"/>
      <c r="N17" s="171"/>
      <c r="O17" s="171"/>
      <c r="P17" s="171"/>
      <c r="Q17" s="171"/>
      <c r="R17" s="171"/>
      <c r="S17" s="171"/>
      <c r="T17" s="171"/>
      <c r="U17" s="171"/>
      <c r="V17" s="171"/>
      <c r="W17" s="172"/>
    </row>
    <row r="18" spans="1:23" ht="20.25" customHeight="1" x14ac:dyDescent="0.15">
      <c r="A18" s="622" t="s">
        <v>172</v>
      </c>
      <c r="B18" s="623"/>
      <c r="C18" s="623"/>
      <c r="D18" s="624"/>
      <c r="E18" s="163"/>
      <c r="F18" s="163"/>
      <c r="G18" s="163"/>
      <c r="H18" s="163"/>
      <c r="I18" s="163"/>
      <c r="J18" s="169"/>
      <c r="K18" s="170"/>
      <c r="L18" s="171"/>
      <c r="M18" s="171"/>
      <c r="N18" s="171"/>
      <c r="O18" s="171"/>
      <c r="P18" s="171"/>
      <c r="Q18" s="171"/>
      <c r="R18" s="171"/>
      <c r="S18" s="171"/>
      <c r="T18" s="171"/>
      <c r="U18" s="171"/>
      <c r="V18" s="171"/>
      <c r="W18" s="172"/>
    </row>
    <row r="19" spans="1:23" ht="30" customHeight="1" thickBot="1" x14ac:dyDescent="0.2">
      <c r="A19" s="577" t="str">
        <f>"□"&amp;入力シート!I55</f>
        <v>□区域内</v>
      </c>
      <c r="B19" s="578"/>
      <c r="C19" s="578"/>
      <c r="D19" s="579"/>
      <c r="E19" s="163"/>
      <c r="F19" s="163"/>
      <c r="G19" s="163"/>
      <c r="H19" s="163"/>
      <c r="I19" s="163"/>
      <c r="J19" s="175"/>
      <c r="K19" s="176"/>
      <c r="L19" s="177"/>
      <c r="M19" s="177"/>
      <c r="N19" s="177"/>
      <c r="O19" s="177"/>
      <c r="P19" s="177"/>
      <c r="Q19" s="177"/>
      <c r="R19" s="177"/>
      <c r="S19" s="177"/>
      <c r="T19" s="177"/>
      <c r="U19" s="177"/>
      <c r="V19" s="177"/>
      <c r="W19" s="178"/>
    </row>
    <row r="20" spans="1:23" ht="22.5" x14ac:dyDescent="0.15">
      <c r="A20" s="163"/>
      <c r="B20" s="163"/>
      <c r="C20" s="163"/>
      <c r="D20" s="163"/>
      <c r="E20" s="163"/>
      <c r="F20" s="163"/>
      <c r="G20" s="163"/>
      <c r="H20" s="163"/>
      <c r="I20" s="163"/>
      <c r="W20" s="171"/>
    </row>
    <row r="21" spans="1:23" ht="23.25" customHeight="1" thickBot="1" x14ac:dyDescent="0.2">
      <c r="A21" s="152" t="s">
        <v>252</v>
      </c>
      <c r="B21" s="163"/>
      <c r="C21" s="163"/>
      <c r="D21" s="163"/>
      <c r="E21" s="163"/>
      <c r="F21" s="163"/>
      <c r="G21" s="163"/>
      <c r="H21" s="163"/>
      <c r="I21" s="163"/>
      <c r="J21" s="360" t="s">
        <v>173</v>
      </c>
      <c r="K21" s="152"/>
      <c r="Q21" s="152" t="s">
        <v>174</v>
      </c>
      <c r="W21" s="171"/>
    </row>
    <row r="22" spans="1:23" ht="21.95" customHeight="1" thickBot="1" x14ac:dyDescent="0.2">
      <c r="A22" s="580" t="s">
        <v>176</v>
      </c>
      <c r="B22" s="581"/>
      <c r="C22" s="582"/>
      <c r="D22" s="583" t="s">
        <v>177</v>
      </c>
      <c r="E22" s="581"/>
      <c r="F22" s="581"/>
      <c r="G22" s="584" t="s">
        <v>178</v>
      </c>
      <c r="H22" s="585"/>
      <c r="J22" s="586" t="s">
        <v>179</v>
      </c>
      <c r="K22" s="587"/>
      <c r="L22" s="587"/>
      <c r="M22" s="588"/>
      <c r="N22" s="586" t="s">
        <v>180</v>
      </c>
      <c r="O22" s="588"/>
      <c r="Q22" s="517" t="s">
        <v>60</v>
      </c>
      <c r="R22" s="518"/>
      <c r="S22" s="518"/>
      <c r="T22" s="518"/>
      <c r="U22" s="518"/>
      <c r="V22" s="518"/>
      <c r="W22" s="519"/>
    </row>
    <row r="23" spans="1:23" ht="21.95" customHeight="1" x14ac:dyDescent="0.15">
      <c r="A23" s="541" t="str">
        <f>"施設名："&amp;入力シート!C93</f>
        <v>施設名：新見第一中学校</v>
      </c>
      <c r="B23" s="542"/>
      <c r="C23" s="543"/>
      <c r="D23" s="544" t="str">
        <f>"□"&amp;入力シート!C105</f>
        <v>□区域外</v>
      </c>
      <c r="E23" s="545"/>
      <c r="F23" s="545"/>
      <c r="G23" s="544" t="str">
        <f>"□"&amp;入力シート!C107</f>
        <v>□区域内</v>
      </c>
      <c r="H23" s="546"/>
      <c r="J23" s="376" t="s">
        <v>181</v>
      </c>
      <c r="K23" s="589" t="str">
        <f>入力シート!B135</f>
        <v>①利用者への家族の連絡</v>
      </c>
      <c r="L23" s="590"/>
      <c r="M23" s="591"/>
      <c r="N23" s="592">
        <f>入力シート!G135</f>
        <v>10</v>
      </c>
      <c r="O23" s="593"/>
      <c r="Q23" s="520" t="s">
        <v>18</v>
      </c>
      <c r="R23" s="523"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□テレビ3台、□ラジオ5台、□ファックス1台、□携帯電話5台、□乾電池20個、□タブレット端末2台</v>
      </c>
      <c r="S23" s="524"/>
      <c r="T23" s="524"/>
      <c r="U23" s="524"/>
      <c r="V23" s="524"/>
      <c r="W23" s="525"/>
    </row>
    <row r="24" spans="1:23" ht="21.95" customHeight="1" thickBot="1" x14ac:dyDescent="0.2">
      <c r="A24" s="617" t="str">
        <f>"階層："&amp;入力シート!C97&amp;"階"</f>
        <v>階層：1階</v>
      </c>
      <c r="B24" s="618"/>
      <c r="C24" s="619"/>
      <c r="D24" s="280" t="s">
        <v>262</v>
      </c>
      <c r="E24" s="399">
        <f>入力シート!G105</f>
        <v>0</v>
      </c>
      <c r="F24" s="279" t="s">
        <v>187</v>
      </c>
      <c r="G24" s="620"/>
      <c r="H24" s="621"/>
      <c r="J24" s="377"/>
      <c r="K24" s="589" t="str">
        <f>入力シート!B137</f>
        <v>②利用者の家族への受渡し</v>
      </c>
      <c r="L24" s="590"/>
      <c r="M24" s="591"/>
      <c r="N24" s="592" t="str">
        <f>入力シート!G137</f>
        <v>随時</v>
      </c>
      <c r="O24" s="593"/>
      <c r="Q24" s="521"/>
      <c r="R24" s="526"/>
      <c r="S24" s="527"/>
      <c r="T24" s="527"/>
      <c r="U24" s="527"/>
      <c r="V24" s="527"/>
      <c r="W24" s="528"/>
    </row>
    <row r="25" spans="1:23" ht="21.95" customHeight="1" x14ac:dyDescent="0.15">
      <c r="A25" s="541" t="str">
        <f>IF(入力シート!C111&lt;1,"","施設名："&amp;入力シート!C111)</f>
        <v/>
      </c>
      <c r="B25" s="542"/>
      <c r="C25" s="543"/>
      <c r="D25" s="544" t="str">
        <f>IF(入力シート!C111&lt;1,"","□"&amp;入力シート!C123)</f>
        <v/>
      </c>
      <c r="E25" s="545"/>
      <c r="F25" s="545"/>
      <c r="G25" s="544" t="str">
        <f>IF(入力シート!C111&lt;1,"","□"&amp;入力シート!C125)</f>
        <v/>
      </c>
      <c r="H25" s="546"/>
      <c r="J25" s="377"/>
      <c r="K25" s="589" t="str">
        <f>入力シート!B139</f>
        <v>③避難路の安全確保</v>
      </c>
      <c r="L25" s="590"/>
      <c r="M25" s="591"/>
      <c r="N25" s="592">
        <f>入力シート!G139</f>
        <v>10</v>
      </c>
      <c r="O25" s="593"/>
      <c r="Q25" s="522"/>
      <c r="R25" s="529"/>
      <c r="S25" s="530"/>
      <c r="T25" s="530"/>
      <c r="U25" s="530"/>
      <c r="V25" s="530"/>
      <c r="W25" s="531"/>
    </row>
    <row r="26" spans="1:23" ht="21.95" customHeight="1" thickBot="1" x14ac:dyDescent="0.2">
      <c r="A26" s="617" t="str">
        <f>IF(入力シート!C111&lt;1,"","階層："&amp;入力シート!C115&amp;"階")</f>
        <v/>
      </c>
      <c r="B26" s="618"/>
      <c r="C26" s="619"/>
      <c r="D26" s="280" t="str">
        <f>IF(入力シート!C123="区域内","□浸水深","")</f>
        <v/>
      </c>
      <c r="E26" s="399" t="str">
        <f>IF(入力シート!C123="区域内",入力シート!G123,"")</f>
        <v/>
      </c>
      <c r="F26" s="279" t="str">
        <f>IF(入力シート!C123="区域内","m","")</f>
        <v/>
      </c>
      <c r="G26" s="620"/>
      <c r="H26" s="621"/>
      <c r="J26" s="377"/>
      <c r="K26" s="589" t="str">
        <f>入力シート!B141</f>
        <v>③持出し品の準備</v>
      </c>
      <c r="L26" s="590"/>
      <c r="M26" s="591"/>
      <c r="N26" s="592">
        <f>入力シート!G141</f>
        <v>10</v>
      </c>
      <c r="O26" s="593"/>
      <c r="Q26" s="179" t="s">
        <v>90</v>
      </c>
      <c r="R26" s="532" t="str">
        <f>'出力シート（避難確保計画）'!D290</f>
        <v>□職員名簿、□利用者名簿、□携帯電話5台、□懐中電灯5台、□乾電池20個</v>
      </c>
      <c r="S26" s="533"/>
      <c r="T26" s="533"/>
      <c r="U26" s="533"/>
      <c r="V26" s="533"/>
      <c r="W26" s="534"/>
    </row>
    <row r="27" spans="1:23" ht="21.95" customHeight="1" x14ac:dyDescent="0.15">
      <c r="A27" s="163"/>
      <c r="B27" s="163"/>
      <c r="C27" s="163"/>
      <c r="D27" s="163"/>
      <c r="E27" s="163"/>
      <c r="F27" s="163"/>
      <c r="G27" s="163"/>
      <c r="H27" s="163"/>
      <c r="I27" s="163"/>
      <c r="J27" s="377"/>
      <c r="K27" s="589">
        <f>入力シート!B143</f>
        <v>0</v>
      </c>
      <c r="L27" s="590"/>
      <c r="M27" s="591"/>
      <c r="N27" s="592">
        <f>入力シート!G143</f>
        <v>0</v>
      </c>
      <c r="O27" s="593"/>
      <c r="Q27" s="180"/>
      <c r="R27" s="535"/>
      <c r="S27" s="536"/>
      <c r="T27" s="536"/>
      <c r="U27" s="536"/>
      <c r="V27" s="536"/>
      <c r="W27" s="537"/>
    </row>
    <row r="28" spans="1:23" ht="21.95" customHeight="1" x14ac:dyDescent="0.15">
      <c r="A28" s="163"/>
      <c r="B28" s="163"/>
      <c r="C28" s="163"/>
      <c r="D28" s="163"/>
      <c r="E28" s="163"/>
      <c r="F28" s="163"/>
      <c r="G28" s="163"/>
      <c r="H28" s="163"/>
      <c r="I28" s="163"/>
      <c r="J28" s="377"/>
      <c r="K28" s="589">
        <f>入力シート!B145</f>
        <v>0</v>
      </c>
      <c r="L28" s="590"/>
      <c r="M28" s="591"/>
      <c r="N28" s="592">
        <f>入力シート!G145</f>
        <v>0</v>
      </c>
      <c r="O28" s="593"/>
      <c r="Q28" s="180"/>
      <c r="R28" s="538"/>
      <c r="S28" s="539"/>
      <c r="T28" s="539"/>
      <c r="U28" s="539"/>
      <c r="V28" s="539"/>
      <c r="W28" s="540"/>
    </row>
    <row r="29" spans="1:23" ht="21.95" customHeight="1" x14ac:dyDescent="0.15">
      <c r="A29" s="163"/>
      <c r="B29" s="163"/>
      <c r="C29" s="163"/>
      <c r="D29" s="163"/>
      <c r="E29" s="163"/>
      <c r="F29" s="163"/>
      <c r="G29" s="163"/>
      <c r="H29" s="163"/>
      <c r="I29" s="163"/>
      <c r="J29" s="377"/>
      <c r="K29" s="589">
        <f>入力シート!B147</f>
        <v>0</v>
      </c>
      <c r="L29" s="590"/>
      <c r="M29" s="591"/>
      <c r="N29" s="592">
        <f>入力シート!G147</f>
        <v>0</v>
      </c>
      <c r="O29" s="593"/>
      <c r="Q29" s="273" t="s">
        <v>58</v>
      </c>
      <c r="R29" s="532" t="str">
        <f>'出力シート（避難確保計画）'!D294</f>
        <v>□水3日分、□食料3日分、□寝具10人分</v>
      </c>
      <c r="S29" s="533"/>
      <c r="T29" s="533"/>
      <c r="U29" s="533"/>
      <c r="V29" s="533"/>
      <c r="W29" s="534"/>
    </row>
    <row r="30" spans="1:23" ht="21.95" customHeight="1" x14ac:dyDescent="0.15">
      <c r="A30" s="152" t="s">
        <v>175</v>
      </c>
      <c r="B30" s="163"/>
      <c r="C30" s="163"/>
      <c r="D30" s="163"/>
      <c r="E30" s="163"/>
      <c r="F30" s="163"/>
      <c r="G30" s="163"/>
      <c r="H30" s="163"/>
      <c r="I30" s="163"/>
      <c r="J30" s="377"/>
      <c r="K30" s="589">
        <f>入力シート!B149</f>
        <v>0</v>
      </c>
      <c r="L30" s="590"/>
      <c r="M30" s="591"/>
      <c r="N30" s="592">
        <f>入力シート!G149</f>
        <v>0</v>
      </c>
      <c r="O30" s="593"/>
      <c r="Q30" s="275"/>
      <c r="R30" s="538"/>
      <c r="S30" s="539"/>
      <c r="T30" s="539"/>
      <c r="U30" s="539"/>
      <c r="V30" s="539"/>
      <c r="W30" s="540"/>
    </row>
    <row r="31" spans="1:23" ht="21.95" customHeight="1" x14ac:dyDescent="0.15">
      <c r="A31" s="163"/>
      <c r="B31" s="163"/>
      <c r="C31" s="163"/>
      <c r="D31" s="163"/>
      <c r="E31" s="163"/>
      <c r="F31" s="163"/>
      <c r="G31" s="163"/>
      <c r="H31" s="163"/>
      <c r="I31" s="163"/>
      <c r="J31" s="377"/>
      <c r="K31" s="589">
        <f>入力シート!B151</f>
        <v>0</v>
      </c>
      <c r="L31" s="590"/>
      <c r="M31" s="591"/>
      <c r="N31" s="592">
        <f>入力シート!G151</f>
        <v>0</v>
      </c>
      <c r="O31" s="593"/>
      <c r="Q31" s="273" t="s">
        <v>42</v>
      </c>
      <c r="R31" s="532" t="str">
        <f>'出力シート（避難確保計画）'!D296</f>
        <v>□常備薬3日分</v>
      </c>
      <c r="S31" s="533"/>
      <c r="T31" s="533"/>
      <c r="U31" s="533"/>
      <c r="V31" s="533"/>
      <c r="W31" s="534"/>
    </row>
    <row r="32" spans="1:23" ht="21.95" customHeight="1" x14ac:dyDescent="0.15">
      <c r="A32" s="163"/>
      <c r="B32" s="163"/>
      <c r="C32" s="163"/>
      <c r="D32" s="163"/>
      <c r="E32" s="163"/>
      <c r="F32" s="163"/>
      <c r="G32" s="163"/>
      <c r="H32" s="163"/>
      <c r="I32" s="163"/>
      <c r="J32" s="377"/>
      <c r="K32" s="589">
        <f>入力シート!B153</f>
        <v>0</v>
      </c>
      <c r="L32" s="590"/>
      <c r="M32" s="591"/>
      <c r="N32" s="592">
        <f>入力シート!G153</f>
        <v>0</v>
      </c>
      <c r="O32" s="593"/>
      <c r="Q32" s="274"/>
      <c r="R32" s="535"/>
      <c r="S32" s="536"/>
      <c r="T32" s="536"/>
      <c r="U32" s="536"/>
      <c r="V32" s="536"/>
      <c r="W32" s="537"/>
    </row>
    <row r="33" spans="1:23" ht="21.95" customHeight="1" x14ac:dyDescent="0.15">
      <c r="B33" s="163"/>
      <c r="C33" s="163"/>
      <c r="D33" s="163"/>
      <c r="E33" s="163"/>
      <c r="F33" s="163"/>
      <c r="G33" s="163"/>
      <c r="H33" s="163"/>
      <c r="I33" s="163"/>
      <c r="J33" s="377"/>
      <c r="K33" s="595" t="s">
        <v>314</v>
      </c>
      <c r="L33" s="639"/>
      <c r="M33" s="640"/>
      <c r="N33" s="592">
        <f>入力シート!G156</f>
        <v>20</v>
      </c>
      <c r="O33" s="593"/>
      <c r="Q33" s="275"/>
      <c r="R33" s="538"/>
      <c r="S33" s="539"/>
      <c r="T33" s="539"/>
      <c r="U33" s="539"/>
      <c r="V33" s="539"/>
      <c r="W33" s="540"/>
    </row>
    <row r="34" spans="1:23" ht="21.95" customHeight="1" x14ac:dyDescent="0.15">
      <c r="B34" s="163"/>
      <c r="C34" s="163"/>
      <c r="D34" s="163"/>
      <c r="E34" s="163"/>
      <c r="F34" s="163"/>
      <c r="G34" s="163"/>
      <c r="H34" s="163"/>
      <c r="I34" s="163"/>
      <c r="J34" s="386" t="s">
        <v>182</v>
      </c>
      <c r="K34" s="387"/>
      <c r="L34" s="387"/>
      <c r="M34" s="387"/>
      <c r="N34" s="597">
        <f>入力シート!G99</f>
        <v>3</v>
      </c>
      <c r="O34" s="598"/>
      <c r="Q34" s="273" t="s">
        <v>313</v>
      </c>
      <c r="R34" s="532" t="str">
        <f>'出力シート（避難確保計画）'!D298</f>
        <v>□ウエットティッシュ100枚、□ゴミ袋50枚、□タオル10枚、□ミルク、□簡易マット</v>
      </c>
      <c r="S34" s="533"/>
      <c r="T34" s="533"/>
      <c r="U34" s="533"/>
      <c r="V34" s="533"/>
      <c r="W34" s="534"/>
    </row>
    <row r="35" spans="1:23" ht="21.95" customHeight="1" thickBot="1" x14ac:dyDescent="0.2">
      <c r="A35" s="163"/>
      <c r="B35" s="163"/>
      <c r="C35" s="163"/>
      <c r="D35" s="163"/>
      <c r="E35" s="163"/>
      <c r="F35" s="163"/>
      <c r="G35" s="163"/>
      <c r="H35" s="163"/>
      <c r="I35" s="163"/>
      <c r="J35" s="388" t="s">
        <v>183</v>
      </c>
      <c r="K35" s="389" t="str">
        <f>入力シート!C93</f>
        <v>新見第一中学校</v>
      </c>
      <c r="L35" s="389"/>
      <c r="M35" s="389"/>
      <c r="N35" s="233"/>
      <c r="O35" s="234"/>
      <c r="Q35" s="181"/>
      <c r="R35" s="560"/>
      <c r="S35" s="561"/>
      <c r="T35" s="561"/>
      <c r="U35" s="561"/>
      <c r="V35" s="561"/>
      <c r="W35" s="562"/>
    </row>
    <row r="36" spans="1:23" ht="21.95" customHeight="1" thickBot="1" x14ac:dyDescent="0.2">
      <c r="A36" s="163"/>
      <c r="B36" s="163"/>
      <c r="C36" s="163"/>
      <c r="D36" s="163"/>
      <c r="E36" s="163"/>
      <c r="F36" s="163"/>
      <c r="G36" s="163"/>
      <c r="H36" s="163"/>
      <c r="I36" s="163"/>
      <c r="J36" s="388" t="s">
        <v>184</v>
      </c>
      <c r="K36" s="171">
        <f>入力シート!C99</f>
        <v>300</v>
      </c>
      <c r="L36" s="171" t="s">
        <v>212</v>
      </c>
      <c r="M36" s="171"/>
      <c r="N36" s="233"/>
      <c r="O36" s="234"/>
    </row>
    <row r="37" spans="1:23" ht="21.95" customHeight="1" thickBot="1" x14ac:dyDescent="0.2">
      <c r="A37" s="163"/>
      <c r="B37" s="163"/>
      <c r="C37" s="163"/>
      <c r="D37" s="163"/>
      <c r="E37" s="163"/>
      <c r="F37" s="163"/>
      <c r="G37" s="163"/>
      <c r="H37" s="163"/>
      <c r="I37" s="163"/>
      <c r="J37" s="388" t="s">
        <v>185</v>
      </c>
      <c r="K37" s="171" t="str">
        <f>IF(入力シート!G101&gt;0,"□徒歩","")</f>
        <v>□徒歩</v>
      </c>
      <c r="L37" s="171"/>
      <c r="M37" s="389"/>
      <c r="N37" s="604">
        <f>入力シート!G101</f>
        <v>3</v>
      </c>
      <c r="O37" s="605"/>
      <c r="Q37" s="551" t="s">
        <v>61</v>
      </c>
      <c r="R37" s="552"/>
      <c r="S37" s="552"/>
      <c r="T37" s="552"/>
      <c r="U37" s="552"/>
      <c r="V37" s="552"/>
      <c r="W37" s="553"/>
    </row>
    <row r="38" spans="1:23" ht="21.95" customHeight="1" x14ac:dyDescent="0.15">
      <c r="A38" s="163"/>
      <c r="B38" s="163"/>
      <c r="C38" s="163"/>
      <c r="D38" s="163"/>
      <c r="E38" s="163"/>
      <c r="F38" s="163"/>
      <c r="G38" s="163"/>
      <c r="H38" s="163"/>
      <c r="I38" s="163"/>
      <c r="J38" s="384"/>
      <c r="K38" s="385" t="str">
        <f>IF(入力シート!G103&gt;0,"□車両","")</f>
        <v>□車両</v>
      </c>
      <c r="L38" s="385">
        <f>入力シート!G103</f>
        <v>5</v>
      </c>
      <c r="M38" s="385" t="s">
        <v>312</v>
      </c>
      <c r="N38" s="606"/>
      <c r="O38" s="607"/>
      <c r="Q38" s="554" t="str">
        <f>'出力シート（避難確保計画）'!B302</f>
        <v>□土のう20個</v>
      </c>
      <c r="R38" s="555"/>
      <c r="S38" s="555"/>
      <c r="T38" s="555"/>
      <c r="U38" s="555"/>
      <c r="V38" s="555"/>
      <c r="W38" s="556"/>
    </row>
    <row r="39" spans="1:23" ht="21.95" customHeight="1" thickBot="1" x14ac:dyDescent="0.2">
      <c r="A39" s="163"/>
      <c r="B39" s="163"/>
      <c r="C39" s="163"/>
      <c r="D39" s="163"/>
      <c r="E39" s="163"/>
      <c r="F39" s="163"/>
      <c r="G39" s="163"/>
      <c r="H39" s="163"/>
      <c r="I39" s="163"/>
      <c r="J39" s="594" t="s">
        <v>186</v>
      </c>
      <c r="K39" s="594"/>
      <c r="L39" s="594"/>
      <c r="M39" s="595"/>
      <c r="N39" s="596">
        <f>N34+N33</f>
        <v>23</v>
      </c>
      <c r="O39" s="596"/>
      <c r="Q39" s="557" t="str">
        <f>'出力シート（避難確保計画）'!B303</f>
        <v>□プランター、□ビニールシート、□ロープ</v>
      </c>
      <c r="R39" s="558"/>
      <c r="S39" s="558"/>
      <c r="T39" s="558"/>
      <c r="U39" s="558"/>
      <c r="V39" s="558"/>
      <c r="W39" s="559"/>
    </row>
    <row r="40" spans="1:23" ht="21.95" customHeight="1" x14ac:dyDescent="0.15">
      <c r="A40" s="360" t="s">
        <v>292</v>
      </c>
    </row>
    <row r="41" spans="1:23" ht="19.5" x14ac:dyDescent="0.15">
      <c r="A41" s="192" t="s">
        <v>188</v>
      </c>
      <c r="B41" s="193"/>
      <c r="C41" s="193"/>
      <c r="D41" s="194" t="s">
        <v>189</v>
      </c>
      <c r="E41" s="195"/>
      <c r="F41" s="195"/>
      <c r="G41" s="195"/>
      <c r="H41" s="195"/>
      <c r="I41" s="195"/>
      <c r="J41" s="195"/>
      <c r="K41" s="195"/>
      <c r="L41" s="189"/>
      <c r="M41" s="214" t="s">
        <v>190</v>
      </c>
      <c r="N41" s="215" t="str">
        <f>"（"&amp;入力シート!C10&amp;"）　"</f>
        <v>（新見市障害者地域活動支援センター）　</v>
      </c>
      <c r="O41" s="216"/>
      <c r="P41" s="216"/>
      <c r="Q41" s="216"/>
      <c r="R41" s="216"/>
      <c r="S41" s="216"/>
      <c r="T41" s="190" t="s">
        <v>191</v>
      </c>
      <c r="U41" s="190"/>
      <c r="V41" s="190"/>
      <c r="W41" s="191"/>
    </row>
    <row r="42" spans="1:23" ht="27" customHeight="1" x14ac:dyDescent="0.15">
      <c r="A42" s="243"/>
      <c r="B42" s="244"/>
      <c r="C42" s="245"/>
      <c r="D42" s="599"/>
      <c r="E42" s="600"/>
      <c r="F42" s="601"/>
      <c r="G42" s="601"/>
      <c r="H42" s="601"/>
      <c r="I42" s="601"/>
      <c r="J42" s="601"/>
      <c r="K42" s="276"/>
      <c r="L42" s="184" t="s">
        <v>192</v>
      </c>
      <c r="M42" s="185"/>
      <c r="N42" s="185"/>
      <c r="O42" s="185"/>
      <c r="P42" s="186"/>
      <c r="Q42" s="262" t="s">
        <v>179</v>
      </c>
      <c r="R42" s="263"/>
      <c r="S42" s="263"/>
      <c r="T42" s="264"/>
      <c r="U42" s="187" t="s">
        <v>193</v>
      </c>
      <c r="V42" s="185"/>
      <c r="W42" s="188"/>
    </row>
    <row r="43" spans="1:23" ht="15.95" customHeight="1" x14ac:dyDescent="0.15">
      <c r="A43" s="281"/>
      <c r="B43" s="282"/>
      <c r="C43" s="282"/>
      <c r="D43" s="281"/>
      <c r="E43" s="282"/>
      <c r="F43" s="282"/>
      <c r="G43" s="282"/>
      <c r="H43" s="282"/>
      <c r="I43" s="282"/>
      <c r="J43" s="282"/>
      <c r="K43" s="282"/>
      <c r="L43" s="293" t="s">
        <v>235</v>
      </c>
      <c r="M43" s="569" t="str">
        <f>IF(入力シート!Y162="","","□"&amp;入力シート!Y162)</f>
        <v>□早期注意情報（警報級の可能性）</v>
      </c>
      <c r="N43" s="569"/>
      <c r="O43" s="569"/>
      <c r="P43" s="570"/>
      <c r="Q43" s="571" t="str">
        <f>IF(入力シート!Z162="","","□"&amp;入力シート!Z162)</f>
        <v>□防災情報の収集(-分)</v>
      </c>
      <c r="R43" s="572"/>
      <c r="S43" s="572"/>
      <c r="T43" s="573"/>
      <c r="U43" s="574" t="str">
        <f>IF(入力シート!AA162="","","□"&amp;入力シート!AA162)</f>
        <v>□全職員</v>
      </c>
      <c r="V43" s="575"/>
      <c r="W43" s="576"/>
    </row>
    <row r="44" spans="1:23" ht="15.95" customHeight="1" x14ac:dyDescent="0.15">
      <c r="A44" s="281"/>
      <c r="B44" s="282"/>
      <c r="C44" s="282"/>
      <c r="D44" s="281"/>
      <c r="E44" s="282"/>
      <c r="F44" s="282"/>
      <c r="G44" s="282"/>
      <c r="H44" s="282"/>
      <c r="I44" s="282"/>
      <c r="J44" s="282"/>
      <c r="K44" s="282"/>
      <c r="L44" s="293" t="s">
        <v>221</v>
      </c>
      <c r="M44" s="549" t="str">
        <f>IF(入力シート!Y163="","","□"&amp;入力シート!Y163)</f>
        <v>□警戒レベル１"心構えを高める"</v>
      </c>
      <c r="N44" s="549"/>
      <c r="O44" s="549"/>
      <c r="P44" s="550"/>
      <c r="Q44" s="563" t="str">
        <f>IF(入力シート!Z166="","","□"&amp;入力シート!Z166)</f>
        <v/>
      </c>
      <c r="R44" s="564"/>
      <c r="S44" s="564"/>
      <c r="T44" s="565"/>
      <c r="U44" s="566" t="str">
        <f>IF(入力シート!AA166="","","□"&amp;入力シート!AA166)</f>
        <v/>
      </c>
      <c r="V44" s="567"/>
      <c r="W44" s="568"/>
    </row>
    <row r="45" spans="1:23" ht="15.95" customHeight="1" x14ac:dyDescent="0.15">
      <c r="A45" s="281"/>
      <c r="B45" s="282"/>
      <c r="C45" s="282"/>
      <c r="D45" s="281"/>
      <c r="E45" s="282"/>
      <c r="F45" s="282"/>
      <c r="G45" s="282"/>
      <c r="H45" s="282"/>
      <c r="I45" s="282"/>
      <c r="J45" s="282"/>
      <c r="K45" s="282"/>
      <c r="L45" s="293" t="s">
        <v>222</v>
      </c>
      <c r="M45" s="549" t="str">
        <f>IF(入力シート!Y164="","","□"&amp;入力シート!Y164)</f>
        <v/>
      </c>
      <c r="N45" s="549"/>
      <c r="O45" s="549"/>
      <c r="P45" s="550"/>
      <c r="Q45" s="563" t="str">
        <f>IF(入力シート!Z167="","","□"&amp;入力シート!Z167)</f>
        <v/>
      </c>
      <c r="R45" s="564"/>
      <c r="S45" s="564"/>
      <c r="T45" s="565"/>
      <c r="U45" s="566" t="str">
        <f>IF(入力シート!AA167="","","□"&amp;入力シート!AA167)</f>
        <v/>
      </c>
      <c r="V45" s="567"/>
      <c r="W45" s="568"/>
    </row>
    <row r="46" spans="1:23" ht="15.95" customHeight="1" x14ac:dyDescent="0.15">
      <c r="A46" s="281"/>
      <c r="B46" s="282"/>
      <c r="C46" s="282"/>
      <c r="D46" s="281"/>
      <c r="E46" s="282"/>
      <c r="F46" s="282"/>
      <c r="G46" s="282"/>
      <c r="H46" s="282"/>
      <c r="I46" s="282"/>
      <c r="J46" s="282"/>
      <c r="K46" s="282"/>
      <c r="L46" s="293" t="s">
        <v>236</v>
      </c>
      <c r="M46" s="549" t="str">
        <f>IF(入力シート!Y165="","","□"&amp;入力シート!Y165)</f>
        <v/>
      </c>
      <c r="N46" s="549"/>
      <c r="O46" s="549"/>
      <c r="P46" s="550"/>
      <c r="Q46" s="563" t="str">
        <f>IF(入力シート!Z168="","","□"&amp;入力シート!Z168)</f>
        <v/>
      </c>
      <c r="R46" s="564"/>
      <c r="S46" s="564"/>
      <c r="T46" s="565"/>
      <c r="U46" s="566" t="str">
        <f>IF(入力シート!AA168="","","□"&amp;入力シート!AA168)</f>
        <v/>
      </c>
      <c r="V46" s="567"/>
      <c r="W46" s="568"/>
    </row>
    <row r="47" spans="1:23" ht="15.95" customHeight="1" x14ac:dyDescent="0.15">
      <c r="A47" s="281"/>
      <c r="B47" s="282"/>
      <c r="C47" s="282"/>
      <c r="D47" s="281"/>
      <c r="E47" s="282"/>
      <c r="F47" s="282"/>
      <c r="G47" s="282"/>
      <c r="H47" s="282"/>
      <c r="I47" s="282"/>
      <c r="J47" s="282"/>
      <c r="K47" s="282"/>
      <c r="L47" s="293" t="s">
        <v>223</v>
      </c>
      <c r="M47" s="625" t="str">
        <f>IF(入力シート!Y166="","","□"&amp;入力シート!Y166)</f>
        <v/>
      </c>
      <c r="N47" s="625"/>
      <c r="O47" s="625"/>
      <c r="P47" s="626"/>
      <c r="Q47" s="627" t="str">
        <f>IF(入力シート!Z169="","","□"&amp;入力シート!Z169)</f>
        <v/>
      </c>
      <c r="R47" s="628"/>
      <c r="S47" s="628"/>
      <c r="T47" s="629"/>
      <c r="U47" s="630" t="str">
        <f>IF(入力シート!AA169="","","□"&amp;入力シート!AA169)</f>
        <v/>
      </c>
      <c r="V47" s="631"/>
      <c r="W47" s="632"/>
    </row>
    <row r="48" spans="1:23" ht="15.95" customHeight="1" x14ac:dyDescent="0.15">
      <c r="A48" s="243"/>
      <c r="B48" s="244"/>
      <c r="C48" s="244"/>
      <c r="D48" s="243"/>
      <c r="E48" s="244"/>
      <c r="F48" s="244"/>
      <c r="G48" s="244"/>
      <c r="H48" s="244"/>
      <c r="I48" s="244"/>
      <c r="J48" s="244"/>
      <c r="K48" s="244"/>
      <c r="L48" s="294" t="s">
        <v>224</v>
      </c>
      <c r="M48" s="602" t="str">
        <f>IF(入力シート!Y171="","","□"&amp;入力シート!Y171)</f>
        <v>□大雨注意報</v>
      </c>
      <c r="N48" s="602"/>
      <c r="O48" s="602"/>
      <c r="P48" s="603"/>
      <c r="Q48" s="634" t="str">
        <f>IF(入力シート!Z171="","","□"&amp;入力シート!Z171)</f>
        <v>□防災情報の収集(15分)</v>
      </c>
      <c r="R48" s="635"/>
      <c r="S48" s="635"/>
      <c r="T48" s="636"/>
      <c r="U48" s="634" t="str">
        <f>IF(入力シート!AA171="","","□"&amp;入力シート!AA171)</f>
        <v>□所長、次長</v>
      </c>
      <c r="V48" s="635"/>
      <c r="W48" s="637"/>
    </row>
    <row r="49" spans="1:23" ht="15.95" customHeight="1" x14ac:dyDescent="0.15">
      <c r="A49" s="281"/>
      <c r="B49" s="282"/>
      <c r="C49" s="282"/>
      <c r="D49" s="281"/>
      <c r="E49" s="282"/>
      <c r="F49" s="282"/>
      <c r="G49" s="282"/>
      <c r="H49" s="282"/>
      <c r="I49" s="282"/>
      <c r="J49" s="282"/>
      <c r="K49" s="282"/>
      <c r="L49" s="293"/>
      <c r="M49" s="549" t="str">
        <f>IF(入力シート!Y172="","","□"&amp;入力シート!Y172)</f>
        <v>□土砂災害危険度情報　レベル１相当</v>
      </c>
      <c r="N49" s="549"/>
      <c r="O49" s="549"/>
      <c r="P49" s="550"/>
      <c r="Q49" s="563" t="str">
        <f>IF(入力シート!Z172="","","□"&amp;入力シート!Z172)</f>
        <v>□浸水防止対策の準備(2分)</v>
      </c>
      <c r="R49" s="564"/>
      <c r="S49" s="564"/>
      <c r="T49" s="565"/>
      <c r="U49" s="563" t="str">
        <f>IF(入力シート!AA172="","","□"&amp;入力シート!AA172)</f>
        <v/>
      </c>
      <c r="V49" s="564"/>
      <c r="W49" s="633"/>
    </row>
    <row r="50" spans="1:23" ht="15.95" customHeight="1" x14ac:dyDescent="0.15">
      <c r="A50" s="281"/>
      <c r="B50" s="282"/>
      <c r="C50" s="282"/>
      <c r="D50" s="281"/>
      <c r="E50" s="282"/>
      <c r="F50" s="282"/>
      <c r="G50" s="282"/>
      <c r="H50" s="282"/>
      <c r="I50" s="282"/>
      <c r="J50" s="282"/>
      <c r="K50" s="282"/>
      <c r="L50" s="293"/>
      <c r="M50" s="549" t="str">
        <f>IF(入力シート!Y173="","","□"&amp;入力シート!Y173)</f>
        <v/>
      </c>
      <c r="N50" s="549"/>
      <c r="O50" s="549"/>
      <c r="P50" s="550"/>
      <c r="Q50" s="563" t="str">
        <f>IF(入力シート!Z173="","","□"&amp;入力シート!Z173)</f>
        <v>□参集職員への事前連絡(1分)</v>
      </c>
      <c r="R50" s="564"/>
      <c r="S50" s="564"/>
      <c r="T50" s="565"/>
      <c r="U50" s="563" t="str">
        <f>IF(入力シート!AA173="","","□"&amp;入力シート!AA173)</f>
        <v/>
      </c>
      <c r="V50" s="564"/>
      <c r="W50" s="633"/>
    </row>
    <row r="51" spans="1:23" ht="15.95" customHeight="1" x14ac:dyDescent="0.15">
      <c r="A51" s="281"/>
      <c r="B51" s="282"/>
      <c r="C51" s="282"/>
      <c r="D51" s="281"/>
      <c r="E51" s="282"/>
      <c r="F51" s="282"/>
      <c r="G51" s="282"/>
      <c r="H51" s="282"/>
      <c r="I51" s="282"/>
      <c r="J51" s="282"/>
      <c r="K51" s="282"/>
      <c r="L51" s="293"/>
      <c r="M51" s="549" t="str">
        <f>IF(入力シート!Y174="","","□"&amp;入力シート!Y174)</f>
        <v/>
      </c>
      <c r="N51" s="549"/>
      <c r="O51" s="549"/>
      <c r="P51" s="550"/>
      <c r="Q51" s="563" t="str">
        <f>IF(入力シート!Z174="","","□"&amp;入力シート!Z174)</f>
        <v>□持出し品のチェック(1分)</v>
      </c>
      <c r="R51" s="564"/>
      <c r="S51" s="564"/>
      <c r="T51" s="565"/>
      <c r="U51" s="563" t="str">
        <f>IF(入力シート!AA174="","","□"&amp;入力シート!AA174)</f>
        <v/>
      </c>
      <c r="V51" s="564"/>
      <c r="W51" s="633"/>
    </row>
    <row r="52" spans="1:23" ht="15.95" customHeight="1" x14ac:dyDescent="0.15">
      <c r="A52" s="281"/>
      <c r="B52" s="282"/>
      <c r="C52" s="282"/>
      <c r="D52" s="281"/>
      <c r="E52" s="282"/>
      <c r="F52" s="282"/>
      <c r="G52" s="282"/>
      <c r="H52" s="282"/>
      <c r="I52" s="282"/>
      <c r="J52" s="282"/>
      <c r="K52" s="282"/>
      <c r="L52" s="293" t="s">
        <v>221</v>
      </c>
      <c r="M52" s="549" t="str">
        <f>IF(入力シート!Y175="","","□"&amp;入力シート!Y175)</f>
        <v/>
      </c>
      <c r="N52" s="549"/>
      <c r="O52" s="549"/>
      <c r="P52" s="550"/>
      <c r="Q52" s="563" t="str">
        <f>IF(入力シート!Z175="","","□"&amp;入力シート!Z175)</f>
        <v>□避難路の確認(5分)</v>
      </c>
      <c r="R52" s="564"/>
      <c r="S52" s="564"/>
      <c r="T52" s="565"/>
      <c r="U52" s="563" t="str">
        <f>IF(入力シート!AA175="","","□"&amp;入力シート!AA175)</f>
        <v/>
      </c>
      <c r="V52" s="564"/>
      <c r="W52" s="633"/>
    </row>
    <row r="53" spans="1:23" ht="15.95" customHeight="1" x14ac:dyDescent="0.15">
      <c r="A53" s="281"/>
      <c r="B53" s="282"/>
      <c r="C53" s="282"/>
      <c r="D53" s="281"/>
      <c r="E53" s="282"/>
      <c r="F53" s="282"/>
      <c r="G53" s="282"/>
      <c r="H53" s="282"/>
      <c r="I53" s="282"/>
      <c r="J53" s="282"/>
      <c r="K53" s="282"/>
      <c r="L53" s="293" t="s">
        <v>222</v>
      </c>
      <c r="M53" s="549" t="str">
        <f>IF(入力シート!Y176="","","□"&amp;入力シート!Y176)</f>
        <v/>
      </c>
      <c r="N53" s="549"/>
      <c r="O53" s="549"/>
      <c r="P53" s="550"/>
      <c r="Q53" s="563" t="str">
        <f>IF(入力シート!Z176="","","□"&amp;入力シート!Z176)</f>
        <v>□利用者への注意喚起(10分)</v>
      </c>
      <c r="R53" s="564"/>
      <c r="S53" s="564"/>
      <c r="T53" s="565"/>
      <c r="U53" s="563" t="str">
        <f>IF(入力シート!AA176="","","□"&amp;入力シート!AA176)</f>
        <v/>
      </c>
      <c r="V53" s="564"/>
      <c r="W53" s="633"/>
    </row>
    <row r="54" spans="1:23" ht="15.95" customHeight="1" x14ac:dyDescent="0.15">
      <c r="A54" s="283" t="s">
        <v>326</v>
      </c>
      <c r="B54" s="284">
        <f>入力シート!C$61</f>
        <v>0</v>
      </c>
      <c r="C54" s="282"/>
      <c r="D54" s="281"/>
      <c r="E54" s="282"/>
      <c r="F54" s="282"/>
      <c r="G54" s="282"/>
      <c r="H54" s="282"/>
      <c r="I54" s="282"/>
      <c r="J54" s="282"/>
      <c r="K54" s="282"/>
      <c r="L54" s="293" t="s">
        <v>236</v>
      </c>
      <c r="M54" s="549" t="str">
        <f>IF(入力シート!Y177="","","□"&amp;入力シート!Y177)</f>
        <v/>
      </c>
      <c r="N54" s="549"/>
      <c r="O54" s="549"/>
      <c r="P54" s="550"/>
      <c r="Q54" s="563" t="str">
        <f>IF(入力シート!Z177="","","□"&amp;入力シート!Z177)</f>
        <v/>
      </c>
      <c r="R54" s="564"/>
      <c r="S54" s="564"/>
      <c r="T54" s="565"/>
      <c r="U54" s="563" t="str">
        <f>IF(入力シート!AA177="","","□"&amp;入力シート!AA177)</f>
        <v/>
      </c>
      <c r="V54" s="564"/>
      <c r="W54" s="633"/>
    </row>
    <row r="55" spans="1:23" ht="15.95" customHeight="1" x14ac:dyDescent="0.15">
      <c r="A55" s="283" t="s">
        <v>327</v>
      </c>
      <c r="B55" s="284">
        <f>入力シート!C$63</f>
        <v>0</v>
      </c>
      <c r="C55" s="282"/>
      <c r="D55" s="281"/>
      <c r="E55" s="282"/>
      <c r="F55" s="282"/>
      <c r="G55" s="282"/>
      <c r="H55" s="282"/>
      <c r="I55" s="282"/>
      <c r="J55" s="282"/>
      <c r="K55" s="282"/>
      <c r="L55" s="293" t="s">
        <v>223</v>
      </c>
      <c r="M55" s="549" t="str">
        <f>IF(入力シート!Y178="","","□"&amp;入力シート!Y178)</f>
        <v/>
      </c>
      <c r="N55" s="549"/>
      <c r="O55" s="549"/>
      <c r="P55" s="550"/>
      <c r="Q55" s="563" t="str">
        <f>IF(入力シート!Z178="","","□"&amp;入力シート!Z178)</f>
        <v/>
      </c>
      <c r="R55" s="564"/>
      <c r="S55" s="564"/>
      <c r="T55" s="565"/>
      <c r="U55" s="563" t="str">
        <f>IF(入力シート!AA178="","","□"&amp;入力シート!AA178)</f>
        <v/>
      </c>
      <c r="V55" s="564"/>
      <c r="W55" s="633"/>
    </row>
    <row r="56" spans="1:23" ht="15.95" customHeight="1" x14ac:dyDescent="0.15">
      <c r="A56" s="283" t="s">
        <v>326</v>
      </c>
      <c r="B56" s="284">
        <f>入力シート!C$67</f>
        <v>0</v>
      </c>
      <c r="C56" s="282"/>
      <c r="D56" s="281"/>
      <c r="E56" s="282"/>
      <c r="F56" s="282"/>
      <c r="G56" s="282"/>
      <c r="H56" s="282"/>
      <c r="I56" s="282"/>
      <c r="J56" s="282"/>
      <c r="K56" s="282"/>
      <c r="L56" s="293"/>
      <c r="M56" s="549" t="str">
        <f>IF(入力シート!Y179="","","□"&amp;入力シート!Y179)</f>
        <v/>
      </c>
      <c r="N56" s="549"/>
      <c r="O56" s="549"/>
      <c r="P56" s="550"/>
      <c r="Q56" s="563" t="str">
        <f>IF(入力シート!Z179="","","□"&amp;入力シート!Z179)</f>
        <v/>
      </c>
      <c r="R56" s="564"/>
      <c r="S56" s="564"/>
      <c r="T56" s="565"/>
      <c r="U56" s="563" t="str">
        <f>IF(入力シート!AA179="","","□"&amp;入力シート!AA179)</f>
        <v/>
      </c>
      <c r="V56" s="564"/>
      <c r="W56" s="633"/>
    </row>
    <row r="57" spans="1:23" ht="15.95" customHeight="1" x14ac:dyDescent="0.15">
      <c r="A57" s="285" t="s">
        <v>327</v>
      </c>
      <c r="B57" s="286">
        <f>入力シート!C$69</f>
        <v>0</v>
      </c>
      <c r="C57" s="247"/>
      <c r="D57" s="246"/>
      <c r="E57" s="247"/>
      <c r="F57" s="247"/>
      <c r="G57" s="247"/>
      <c r="H57" s="247"/>
      <c r="I57" s="247"/>
      <c r="J57" s="247"/>
      <c r="K57" s="247"/>
      <c r="L57" s="295" t="s">
        <v>224</v>
      </c>
      <c r="M57" s="549" t="str">
        <f>IF(入力シート!Y180="","","□"&amp;入力シート!Y180)</f>
        <v/>
      </c>
      <c r="N57" s="549"/>
      <c r="O57" s="549"/>
      <c r="P57" s="550"/>
      <c r="Q57" s="563" t="str">
        <f>IF(入力シート!Z180="","","□"&amp;入力シート!Z180)</f>
        <v/>
      </c>
      <c r="R57" s="564"/>
      <c r="S57" s="564"/>
      <c r="T57" s="565"/>
      <c r="U57" s="627" t="str">
        <f>IF(入力シート!AA180="","","□"&amp;入力シート!AA180)</f>
        <v/>
      </c>
      <c r="V57" s="628"/>
      <c r="W57" s="638"/>
    </row>
    <row r="58" spans="1:23" ht="15.95" customHeight="1" x14ac:dyDescent="0.15">
      <c r="A58" s="243"/>
      <c r="B58" s="244"/>
      <c r="C58" s="244"/>
      <c r="D58" s="243"/>
      <c r="E58" s="244"/>
      <c r="F58" s="244"/>
      <c r="G58" s="244"/>
      <c r="H58" s="244"/>
      <c r="I58" s="244"/>
      <c r="J58" s="244"/>
      <c r="K58" s="244"/>
      <c r="L58" s="294" t="s">
        <v>224</v>
      </c>
      <c r="M58" s="602" t="str">
        <f>IF(入力シート!Y186="","","□"&amp;入力シート!Y186)</f>
        <v>□大雨警報</v>
      </c>
      <c r="N58" s="602"/>
      <c r="O58" s="602"/>
      <c r="P58" s="603"/>
      <c r="Q58" s="634" t="str">
        <f>IF(入力シート!Z186="","","□"&amp;入力シート!Z186)</f>
        <v>□職員の参集(20分)</v>
      </c>
      <c r="R58" s="635"/>
      <c r="S58" s="635"/>
      <c r="T58" s="636"/>
      <c r="U58" s="634" t="str">
        <f>IF(入力シート!AA186="","","□"&amp;入力シート!AA186)</f>
        <v>□所長、次長</v>
      </c>
      <c r="V58" s="635"/>
      <c r="W58" s="637"/>
    </row>
    <row r="59" spans="1:23" ht="15.95" customHeight="1" x14ac:dyDescent="0.15">
      <c r="A59" s="281"/>
      <c r="B59" s="282"/>
      <c r="C59" s="282"/>
      <c r="D59" s="281"/>
      <c r="E59" s="282"/>
      <c r="F59" s="282"/>
      <c r="G59" s="282"/>
      <c r="H59" s="282"/>
      <c r="I59" s="282"/>
      <c r="J59" s="282"/>
      <c r="K59" s="282"/>
      <c r="L59" s="293"/>
      <c r="M59" s="549" t="str">
        <f>IF(入力シート!Y187="","","□"&amp;入力シート!Y187)</f>
        <v>□土砂災害危険度情報　レベル２相当</v>
      </c>
      <c r="N59" s="549"/>
      <c r="O59" s="549"/>
      <c r="P59" s="550"/>
      <c r="Q59" s="563" t="str">
        <f>IF(入力シート!Z187="","","□"&amp;入力シート!Z187)</f>
        <v>□土嚢の設置(20分)</v>
      </c>
      <c r="R59" s="564"/>
      <c r="S59" s="564"/>
      <c r="T59" s="565"/>
      <c r="U59" s="563" t="str">
        <f>IF(入力シート!AA187="","","□"&amp;入力シート!AA187)</f>
        <v>□各担当</v>
      </c>
      <c r="V59" s="564"/>
      <c r="W59" s="633"/>
    </row>
    <row r="60" spans="1:23" ht="15.95" customHeight="1" x14ac:dyDescent="0.15">
      <c r="A60" s="291"/>
      <c r="B60" s="292"/>
      <c r="C60" s="282"/>
      <c r="D60" s="281"/>
      <c r="E60" s="282"/>
      <c r="F60" s="282"/>
      <c r="G60" s="282"/>
      <c r="H60" s="282"/>
      <c r="I60" s="282"/>
      <c r="J60" s="282"/>
      <c r="K60" s="282"/>
      <c r="L60" s="293" t="s">
        <v>222</v>
      </c>
      <c r="M60" s="549" t="str">
        <f>IF(入力シート!Y188="","","□"&amp;入力シート!Y188)</f>
        <v/>
      </c>
      <c r="N60" s="549"/>
      <c r="O60" s="549"/>
      <c r="P60" s="550"/>
      <c r="Q60" s="563" t="str">
        <f>IF(入力シート!Z188="","","□"&amp;入力シート!Z188)</f>
        <v>□重要備品、設備の退避(3分)</v>
      </c>
      <c r="R60" s="564"/>
      <c r="S60" s="564"/>
      <c r="T60" s="565"/>
      <c r="U60" s="563" t="str">
        <f>IF(入力シート!AA188="","","□"&amp;入力シート!AA188)</f>
        <v>□主任</v>
      </c>
      <c r="V60" s="564"/>
      <c r="W60" s="633"/>
    </row>
    <row r="61" spans="1:23" ht="15.95" customHeight="1" x14ac:dyDescent="0.15">
      <c r="A61" s="291"/>
      <c r="B61" s="292"/>
      <c r="C61" s="282"/>
      <c r="D61" s="281"/>
      <c r="E61" s="282"/>
      <c r="F61" s="282"/>
      <c r="G61" s="282"/>
      <c r="H61" s="282"/>
      <c r="I61" s="282"/>
      <c r="J61" s="282"/>
      <c r="K61" s="282"/>
      <c r="L61" s="293" t="s">
        <v>236</v>
      </c>
      <c r="M61" s="549" t="str">
        <f>IF(入力シート!Y189="","","□"&amp;入力シート!Y189)</f>
        <v/>
      </c>
      <c r="N61" s="549"/>
      <c r="O61" s="549"/>
      <c r="P61" s="550"/>
      <c r="Q61" s="563" t="str">
        <f>IF(入力シート!Z189="","","□"&amp;入力シート!Z189)</f>
        <v>□利用者家族への連絡(3分)</v>
      </c>
      <c r="R61" s="564"/>
      <c r="S61" s="564"/>
      <c r="T61" s="565"/>
      <c r="U61" s="563" t="str">
        <f>IF(入力シート!AA189="","","□"&amp;入力シート!AA189)</f>
        <v/>
      </c>
      <c r="V61" s="564"/>
      <c r="W61" s="633"/>
    </row>
    <row r="62" spans="1:23" ht="15.95" customHeight="1" x14ac:dyDescent="0.15">
      <c r="A62" s="291"/>
      <c r="B62" s="292"/>
      <c r="C62" s="292"/>
      <c r="D62" s="281"/>
      <c r="E62" s="282"/>
      <c r="F62" s="282"/>
      <c r="G62" s="282"/>
      <c r="H62" s="282"/>
      <c r="I62" s="282"/>
      <c r="J62" s="282"/>
      <c r="K62" s="282"/>
      <c r="L62" s="293" t="s">
        <v>223</v>
      </c>
      <c r="M62" s="549" t="str">
        <f>IF(入力シート!Y190="","","□"&amp;入力シート!Y190)</f>
        <v/>
      </c>
      <c r="N62" s="549"/>
      <c r="O62" s="549"/>
      <c r="P62" s="550"/>
      <c r="Q62" s="563" t="str">
        <f>IF(入力シート!Z190="","","□"&amp;入力シート!Z190)</f>
        <v>□利用者家族への引渡し(3分)</v>
      </c>
      <c r="R62" s="564"/>
      <c r="S62" s="564"/>
      <c r="T62" s="565"/>
      <c r="U62" s="563" t="str">
        <f>IF(入力シート!AA190="","","□"&amp;入力シート!AA190)</f>
        <v/>
      </c>
      <c r="V62" s="564"/>
      <c r="W62" s="633"/>
    </row>
    <row r="63" spans="1:23" ht="15.95" customHeight="1" x14ac:dyDescent="0.15">
      <c r="A63" s="291"/>
      <c r="B63" s="292"/>
      <c r="C63" s="292"/>
      <c r="D63" s="281"/>
      <c r="E63" s="282"/>
      <c r="F63" s="282"/>
      <c r="G63" s="282"/>
      <c r="H63" s="282"/>
      <c r="I63" s="282"/>
      <c r="J63" s="282"/>
      <c r="K63" s="282"/>
      <c r="L63" s="293" t="s">
        <v>224</v>
      </c>
      <c r="M63" s="549" t="str">
        <f>IF(入力シート!Y191="","","□"&amp;入力シート!Y191)</f>
        <v/>
      </c>
      <c r="N63" s="549"/>
      <c r="O63" s="549"/>
      <c r="P63" s="550"/>
      <c r="Q63" s="563" t="str">
        <f>IF(入力シート!Z191="","","□"&amp;入力シート!Z191)</f>
        <v>□持出し品の準備(3分)</v>
      </c>
      <c r="R63" s="564"/>
      <c r="S63" s="564"/>
      <c r="T63" s="565"/>
      <c r="U63" s="563" t="str">
        <f>IF(入力シート!AA191="","","□"&amp;入力シート!AA191)</f>
        <v/>
      </c>
      <c r="V63" s="564"/>
      <c r="W63" s="633"/>
    </row>
    <row r="64" spans="1:23" ht="15.95" customHeight="1" x14ac:dyDescent="0.15">
      <c r="A64" s="291"/>
      <c r="B64" s="292"/>
      <c r="C64" s="292"/>
      <c r="D64" s="281"/>
      <c r="E64" s="282"/>
      <c r="F64" s="282"/>
      <c r="G64" s="282"/>
      <c r="H64" s="282"/>
      <c r="I64" s="282"/>
      <c r="J64" s="282"/>
      <c r="K64" s="282"/>
      <c r="L64" s="293"/>
      <c r="M64" s="549" t="str">
        <f>IF(入力シート!Y192="","","□"&amp;入力シート!Y192)</f>
        <v/>
      </c>
      <c r="N64" s="549"/>
      <c r="O64" s="549"/>
      <c r="P64" s="550"/>
      <c r="Q64" s="563" t="str">
        <f>IF(入力シート!Z192="","","□"&amp;入力シート!Z192)</f>
        <v>□利用休止の判断(3分)</v>
      </c>
      <c r="R64" s="564"/>
      <c r="S64" s="564"/>
      <c r="T64" s="565"/>
      <c r="U64" s="563" t="str">
        <f>IF(入力シート!AA192="","","□"&amp;入力シート!AA192)</f>
        <v/>
      </c>
      <c r="V64" s="564"/>
      <c r="W64" s="633"/>
    </row>
    <row r="65" spans="1:25" ht="15.95" customHeight="1" x14ac:dyDescent="0.15">
      <c r="A65" s="291"/>
      <c r="B65" s="292"/>
      <c r="C65" s="292"/>
      <c r="D65" s="281"/>
      <c r="E65" s="282"/>
      <c r="F65" s="282"/>
      <c r="G65" s="282"/>
      <c r="H65" s="282"/>
      <c r="I65" s="282"/>
      <c r="J65" s="282"/>
      <c r="K65" s="282"/>
      <c r="L65" s="293"/>
      <c r="M65" s="549" t="str">
        <f>IF(入力シート!Y193="","","□"&amp;入力シート!Y193)</f>
        <v/>
      </c>
      <c r="N65" s="549"/>
      <c r="O65" s="549"/>
      <c r="P65" s="550"/>
      <c r="Q65" s="563" t="str">
        <f>IF(入力シート!Z193="","","□"&amp;入力シート!Z193)</f>
        <v>□持出し品を車両への積込(5分)</v>
      </c>
      <c r="R65" s="564"/>
      <c r="S65" s="564"/>
      <c r="T65" s="565"/>
      <c r="U65" s="563" t="str">
        <f>IF(入力シート!AA193="","","□"&amp;入力シート!AA193)</f>
        <v/>
      </c>
      <c r="V65" s="564"/>
      <c r="W65" s="633"/>
    </row>
    <row r="66" spans="1:25" ht="15.95" customHeight="1" x14ac:dyDescent="0.15">
      <c r="A66" s="291"/>
      <c r="B66" s="292"/>
      <c r="C66" s="292"/>
      <c r="D66" s="281"/>
      <c r="E66" s="282"/>
      <c r="F66" s="282"/>
      <c r="G66" s="282"/>
      <c r="H66" s="282"/>
      <c r="I66" s="282"/>
      <c r="J66" s="282"/>
      <c r="K66" s="282"/>
      <c r="L66" s="293"/>
      <c r="M66" s="549" t="str">
        <f>IF(入力シート!Y194="","","□"&amp;入力シート!Y194)</f>
        <v/>
      </c>
      <c r="N66" s="549"/>
      <c r="O66" s="549"/>
      <c r="P66" s="550"/>
      <c r="Q66" s="563" t="str">
        <f>IF(入力シート!Z194="","","□"&amp;入力シート!Z194)</f>
        <v/>
      </c>
      <c r="R66" s="564"/>
      <c r="S66" s="564"/>
      <c r="T66" s="565"/>
      <c r="U66" s="563" t="str">
        <f>IF(入力シート!AA194="","","□"&amp;入力シート!AA194)</f>
        <v/>
      </c>
      <c r="V66" s="564"/>
      <c r="W66" s="633"/>
    </row>
    <row r="67" spans="1:25" ht="15.95" customHeight="1" x14ac:dyDescent="0.15">
      <c r="A67" s="246"/>
      <c r="B67" s="247"/>
      <c r="C67" s="247"/>
      <c r="D67" s="246"/>
      <c r="E67" s="247"/>
      <c r="F67" s="247"/>
      <c r="G67" s="247"/>
      <c r="H67" s="247"/>
      <c r="I67" s="247"/>
      <c r="J67" s="247"/>
      <c r="K67" s="247"/>
      <c r="L67" s="295" t="s">
        <v>224</v>
      </c>
      <c r="M67" s="625" t="str">
        <f>IF(入力シート!Y195="","","□"&amp;入力シート!Y195)</f>
        <v/>
      </c>
      <c r="N67" s="625"/>
      <c r="O67" s="625"/>
      <c r="P67" s="626"/>
      <c r="Q67" s="627" t="str">
        <f>IF(入力シート!Z195="","","□"&amp;入力シート!Z195)</f>
        <v/>
      </c>
      <c r="R67" s="628"/>
      <c r="S67" s="628"/>
      <c r="T67" s="629"/>
      <c r="U67" s="627" t="str">
        <f>IF(入力シート!AA195="","","□"&amp;入力シート!AA195)</f>
        <v/>
      </c>
      <c r="V67" s="628"/>
      <c r="W67" s="638"/>
    </row>
    <row r="68" spans="1:25" ht="15.95" customHeight="1" x14ac:dyDescent="0.15">
      <c r="A68" s="281"/>
      <c r="B68" s="282"/>
      <c r="C68" s="282"/>
      <c r="D68" s="281"/>
      <c r="E68" s="282"/>
      <c r="F68" s="282"/>
      <c r="G68" s="282"/>
      <c r="H68" s="282"/>
      <c r="I68" s="282"/>
      <c r="J68" s="282"/>
      <c r="K68" s="282"/>
      <c r="L68" s="293" t="s">
        <v>222</v>
      </c>
      <c r="M68" s="549" t="str">
        <f>IF(入力シート!Y201="","","□"&amp;入力シート!Y201)</f>
        <v>□高齢者等避難（警戒レベル３）</v>
      </c>
      <c r="N68" s="549"/>
      <c r="O68" s="549"/>
      <c r="P68" s="550"/>
      <c r="Q68" s="563" t="str">
        <f>IF(入力シート!Z201="","","□"&amp;入力シート!Z201)</f>
        <v>□避難開始の判断(20分)</v>
      </c>
      <c r="R68" s="564"/>
      <c r="S68" s="564"/>
      <c r="T68" s="565"/>
      <c r="U68" s="563" t="str">
        <f>IF(入力シート!AA201="","","□"&amp;入力シート!AA201)</f>
        <v>□所長、次長</v>
      </c>
      <c r="V68" s="564"/>
      <c r="W68" s="633"/>
    </row>
    <row r="69" spans="1:25" ht="15.95" customHeight="1" x14ac:dyDescent="0.15">
      <c r="A69" s="291" t="s">
        <v>265</v>
      </c>
      <c r="B69" s="292">
        <f>入力シート!C$61</f>
        <v>0</v>
      </c>
      <c r="C69" s="282"/>
      <c r="D69" s="281"/>
      <c r="E69" s="282"/>
      <c r="F69" s="282"/>
      <c r="G69" s="282"/>
      <c r="H69" s="282"/>
      <c r="I69" s="282"/>
      <c r="J69" s="282"/>
      <c r="K69" s="282"/>
      <c r="L69" s="293" t="s">
        <v>236</v>
      </c>
      <c r="M69" s="549" t="str">
        <f>IF(入力シート!Y202="","","□"&amp;入力シート!Y202)</f>
        <v/>
      </c>
      <c r="N69" s="549"/>
      <c r="O69" s="549"/>
      <c r="P69" s="550"/>
      <c r="Q69" s="563" t="str">
        <f>IF(入力シート!Z202="","","□"&amp;入力シート!Z202)</f>
        <v>□避難所への移動開始(15分)</v>
      </c>
      <c r="R69" s="564"/>
      <c r="S69" s="564"/>
      <c r="T69" s="565"/>
      <c r="U69" s="563" t="str">
        <f>IF(入力シート!AA202="","","□"&amp;入力シート!AA202)</f>
        <v>□避難誘導員</v>
      </c>
      <c r="V69" s="564"/>
      <c r="W69" s="633"/>
      <c r="Y69" s="408"/>
    </row>
    <row r="70" spans="1:25" ht="15.95" customHeight="1" x14ac:dyDescent="0.15">
      <c r="A70" s="291" t="s">
        <v>266</v>
      </c>
      <c r="B70" s="292">
        <f>入力シート!C$63</f>
        <v>0</v>
      </c>
      <c r="C70" s="292"/>
      <c r="D70" s="281"/>
      <c r="E70" s="282"/>
      <c r="F70" s="282"/>
      <c r="G70" s="282"/>
      <c r="H70" s="282"/>
      <c r="I70" s="282"/>
      <c r="J70" s="282"/>
      <c r="K70" s="282"/>
      <c r="L70" s="293" t="s">
        <v>223</v>
      </c>
      <c r="M70" s="549" t="str">
        <f>IF(入力シート!Y203="","","□"&amp;入力シート!Y203)</f>
        <v/>
      </c>
      <c r="N70" s="549"/>
      <c r="O70" s="549"/>
      <c r="P70" s="550"/>
      <c r="Q70" s="563" t="str">
        <f>IF(入力シート!Z203="","","□"&amp;入力シート!Z203)</f>
        <v>□利用者家族への避難開始連絡(15分)</v>
      </c>
      <c r="R70" s="564"/>
      <c r="S70" s="564"/>
      <c r="T70" s="565"/>
      <c r="U70" s="563" t="str">
        <f>IF(入力シート!AA203="","","□"&amp;入力シート!AA203)</f>
        <v/>
      </c>
      <c r="V70" s="564"/>
      <c r="W70" s="633"/>
      <c r="Y70" s="408"/>
    </row>
    <row r="71" spans="1:25" ht="15.95" customHeight="1" x14ac:dyDescent="0.15">
      <c r="A71" s="291" t="s">
        <v>265</v>
      </c>
      <c r="B71" s="292">
        <f>入力シート!C$67</f>
        <v>0</v>
      </c>
      <c r="C71" s="292"/>
      <c r="D71" s="281"/>
      <c r="E71" s="282"/>
      <c r="F71" s="282"/>
      <c r="G71" s="282"/>
      <c r="H71" s="282"/>
      <c r="I71" s="282"/>
      <c r="J71" s="282"/>
      <c r="K71" s="282"/>
      <c r="L71" s="293" t="s">
        <v>224</v>
      </c>
      <c r="M71" s="549" t="str">
        <f>IF(入力シート!Y204="","","□"&amp;入力シート!Y204)</f>
        <v/>
      </c>
      <c r="N71" s="549"/>
      <c r="O71" s="549"/>
      <c r="P71" s="550"/>
      <c r="Q71" s="563" t="str">
        <f>IF(入力シート!Z204="","","□"&amp;入力シート!Z204)</f>
        <v/>
      </c>
      <c r="R71" s="564"/>
      <c r="S71" s="564"/>
      <c r="T71" s="565"/>
      <c r="U71" s="563" t="str">
        <f>IF(入力シート!AA204="","","□"&amp;入力シート!AA204)</f>
        <v/>
      </c>
      <c r="V71" s="564"/>
      <c r="W71" s="633"/>
    </row>
    <row r="72" spans="1:25" ht="15.95" customHeight="1" x14ac:dyDescent="0.15">
      <c r="A72" s="291" t="s">
        <v>266</v>
      </c>
      <c r="B72" s="292">
        <f>入力シート!C$69</f>
        <v>0</v>
      </c>
      <c r="C72" s="292"/>
      <c r="D72" s="281"/>
      <c r="E72" s="282"/>
      <c r="F72" s="282"/>
      <c r="G72" s="282"/>
      <c r="H72" s="282"/>
      <c r="I72" s="282"/>
      <c r="J72" s="282"/>
      <c r="K72" s="282"/>
      <c r="L72" s="293"/>
      <c r="M72" s="549" t="str">
        <f>IF(入力シート!Y205="","","□"&amp;入力シート!Y205)</f>
        <v/>
      </c>
      <c r="N72" s="549"/>
      <c r="O72" s="549"/>
      <c r="P72" s="550"/>
      <c r="Q72" s="563" t="str">
        <f>IF(入力シート!Z205="","","□"&amp;入力シート!Z205)</f>
        <v/>
      </c>
      <c r="R72" s="564"/>
      <c r="S72" s="564"/>
      <c r="T72" s="565"/>
      <c r="U72" s="563" t="str">
        <f>IF(入力シート!AA205="","","□"&amp;入力シート!AA205)</f>
        <v/>
      </c>
      <c r="V72" s="564"/>
      <c r="W72" s="633"/>
    </row>
    <row r="73" spans="1:25" ht="15.95" customHeight="1" x14ac:dyDescent="0.15">
      <c r="A73" s="292"/>
      <c r="B73" s="292"/>
      <c r="C73" s="292"/>
      <c r="D73" s="281"/>
      <c r="E73" s="282"/>
      <c r="F73" s="282"/>
      <c r="G73" s="282"/>
      <c r="H73" s="282"/>
      <c r="I73" s="282"/>
      <c r="J73" s="282"/>
      <c r="K73" s="282"/>
      <c r="L73" s="293"/>
      <c r="M73" s="549" t="str">
        <f>IF(入力シート!Y206="","","□"&amp;入力シート!Y206)</f>
        <v/>
      </c>
      <c r="N73" s="549"/>
      <c r="O73" s="549"/>
      <c r="P73" s="550"/>
      <c r="Q73" s="563" t="str">
        <f>IF(入力シート!Z206="","","□"&amp;入力シート!Z206)</f>
        <v/>
      </c>
      <c r="R73" s="564"/>
      <c r="S73" s="564"/>
      <c r="T73" s="565"/>
      <c r="U73" s="563" t="str">
        <f>IF(入力シート!AA206="","","□"&amp;入力シート!AA206)</f>
        <v/>
      </c>
      <c r="V73" s="564"/>
      <c r="W73" s="633"/>
    </row>
    <row r="74" spans="1:25" ht="15.95" customHeight="1" x14ac:dyDescent="0.15">
      <c r="A74" s="547"/>
      <c r="B74" s="547"/>
      <c r="C74" s="548"/>
      <c r="D74" s="281"/>
      <c r="E74" s="282"/>
      <c r="F74" s="282"/>
      <c r="G74" s="282"/>
      <c r="H74" s="282"/>
      <c r="I74" s="282"/>
      <c r="J74" s="282"/>
      <c r="K74" s="282"/>
      <c r="L74" s="293"/>
      <c r="M74" s="549" t="str">
        <f>IF(入力シート!Y207="","","□"&amp;入力シート!Y207)</f>
        <v/>
      </c>
      <c r="N74" s="549"/>
      <c r="O74" s="549"/>
      <c r="P74" s="550"/>
      <c r="Q74" s="563" t="str">
        <f>IF(入力シート!Z207="","","□"&amp;入力シート!Z207)</f>
        <v/>
      </c>
      <c r="R74" s="564"/>
      <c r="S74" s="564"/>
      <c r="T74" s="565"/>
      <c r="U74" s="563" t="str">
        <f>IF(入力シート!AA207="","","□"&amp;入力シート!AA207)</f>
        <v/>
      </c>
      <c r="V74" s="564"/>
      <c r="W74" s="633"/>
    </row>
    <row r="75" spans="1:25" ht="15.95" customHeight="1" x14ac:dyDescent="0.15">
      <c r="A75" s="243"/>
      <c r="B75" s="244"/>
      <c r="C75" s="244"/>
      <c r="D75" s="243"/>
      <c r="E75" s="244"/>
      <c r="F75" s="244"/>
      <c r="G75" s="244"/>
      <c r="H75" s="244"/>
      <c r="I75" s="244"/>
      <c r="J75" s="244"/>
      <c r="K75" s="244"/>
      <c r="L75" s="294"/>
      <c r="M75" s="602" t="str">
        <f>IF(入力シート!Y212="","","□"&amp;入力シート!Y212)</f>
        <v>□避難指示（警戒レベル４）</v>
      </c>
      <c r="N75" s="602"/>
      <c r="O75" s="602"/>
      <c r="P75" s="603"/>
      <c r="Q75" s="634" t="str">
        <f>IF(入力シート!Z212="","","□"&amp;入力シート!Z212)</f>
        <v>□利用者避難完了の確認(5分)</v>
      </c>
      <c r="R75" s="635"/>
      <c r="S75" s="635"/>
      <c r="T75" s="636"/>
      <c r="U75" s="634" t="str">
        <f>IF(入力シート!AA212="","","□"&amp;入力シート!AA212)</f>
        <v>□避難誘導員</v>
      </c>
      <c r="V75" s="635"/>
      <c r="W75" s="637"/>
    </row>
    <row r="76" spans="1:25" ht="15.95" customHeight="1" x14ac:dyDescent="0.15">
      <c r="A76" s="281"/>
      <c r="B76" s="282"/>
      <c r="C76" s="282"/>
      <c r="D76" s="281"/>
      <c r="E76" s="282"/>
      <c r="F76" s="282"/>
      <c r="G76" s="282"/>
      <c r="H76" s="282"/>
      <c r="I76" s="282"/>
      <c r="J76" s="282"/>
      <c r="K76" s="282"/>
      <c r="L76" s="293"/>
      <c r="M76" s="549" t="str">
        <f>IF(入力シート!Y213="","","□"&amp;入力シート!Y213)</f>
        <v>□土砂災害警戒情報</v>
      </c>
      <c r="N76" s="549"/>
      <c r="O76" s="549"/>
      <c r="P76" s="550"/>
      <c r="Q76" s="563" t="str">
        <f>IF(入力シート!Z213="","","□"&amp;入力シート!Z213)</f>
        <v>□職員の安否確認(5分)</v>
      </c>
      <c r="R76" s="564"/>
      <c r="S76" s="564"/>
      <c r="T76" s="565"/>
      <c r="U76" s="563" t="str">
        <f>IF(入力シート!AA213="","","□"&amp;入力シート!AA213)</f>
        <v/>
      </c>
      <c r="V76" s="564"/>
      <c r="W76" s="633"/>
    </row>
    <row r="77" spans="1:25" ht="15.95" customHeight="1" x14ac:dyDescent="0.15">
      <c r="A77" s="291" t="s">
        <v>265</v>
      </c>
      <c r="B77" s="292">
        <f>入力シート!C$61</f>
        <v>0</v>
      </c>
      <c r="C77" s="292"/>
      <c r="D77" s="281"/>
      <c r="E77" s="282"/>
      <c r="F77" s="282"/>
      <c r="G77" s="282"/>
      <c r="H77" s="282"/>
      <c r="I77" s="282"/>
      <c r="J77" s="282"/>
      <c r="K77" s="282"/>
      <c r="L77" s="293"/>
      <c r="M77" s="549" t="str">
        <f>IF(入力シート!Y214="","","□"&amp;入力シート!Y214)</f>
        <v>□土砂災害危険度情報　レベル３・４相当</v>
      </c>
      <c r="N77" s="549"/>
      <c r="O77" s="549"/>
      <c r="P77" s="550"/>
      <c r="Q77" s="563" t="str">
        <f>IF(入力シート!Z214="","","□"&amp;入力シート!Z214)</f>
        <v>□利用者家族への避難先連絡(15分)</v>
      </c>
      <c r="R77" s="564"/>
      <c r="S77" s="564"/>
      <c r="T77" s="565"/>
      <c r="U77" s="563" t="str">
        <f>IF(入力シート!AA214="","","□"&amp;入力シート!AA214)</f>
        <v/>
      </c>
      <c r="V77" s="564"/>
      <c r="W77" s="633"/>
      <c r="Y77" s="409"/>
    </row>
    <row r="78" spans="1:25" ht="15.95" customHeight="1" x14ac:dyDescent="0.15">
      <c r="A78" s="291" t="s">
        <v>266</v>
      </c>
      <c r="B78" s="292">
        <f>入力シート!C$63</f>
        <v>0</v>
      </c>
      <c r="C78" s="292"/>
      <c r="D78" s="281"/>
      <c r="E78" s="282"/>
      <c r="F78" s="282"/>
      <c r="G78" s="282"/>
      <c r="H78" s="282"/>
      <c r="I78" s="282"/>
      <c r="J78" s="282"/>
      <c r="K78" s="282"/>
      <c r="L78" s="293"/>
      <c r="M78" s="549" t="str">
        <f>IF(入力シート!Y215="","","□"&amp;入力シート!Y215)</f>
        <v/>
      </c>
      <c r="N78" s="549"/>
      <c r="O78" s="549"/>
      <c r="P78" s="550"/>
      <c r="Q78" s="563" t="str">
        <f>IF(入力シート!Z215="","","□"&amp;入力シート!Z215)</f>
        <v>□急病人の緊急搬送要請(5分)</v>
      </c>
      <c r="R78" s="564"/>
      <c r="S78" s="564"/>
      <c r="T78" s="565"/>
      <c r="U78" s="563" t="str">
        <f>IF(入力シート!AA215="","","□"&amp;入力シート!AA215)</f>
        <v/>
      </c>
      <c r="V78" s="564"/>
      <c r="W78" s="633"/>
    </row>
    <row r="79" spans="1:25" ht="15.95" customHeight="1" x14ac:dyDescent="0.15">
      <c r="A79" s="291" t="s">
        <v>265</v>
      </c>
      <c r="B79" s="292">
        <f>入力シート!C$67</f>
        <v>0</v>
      </c>
      <c r="C79" s="292"/>
      <c r="D79" s="281"/>
      <c r="E79" s="282"/>
      <c r="F79" s="282"/>
      <c r="G79" s="282"/>
      <c r="H79" s="282"/>
      <c r="I79" s="282"/>
      <c r="J79" s="282"/>
      <c r="K79" s="282"/>
      <c r="L79" s="293" t="s">
        <v>221</v>
      </c>
      <c r="M79" s="549" t="str">
        <f>IF(入力シート!Y216="","","□"&amp;入力シート!Y216)</f>
        <v/>
      </c>
      <c r="N79" s="549"/>
      <c r="O79" s="549"/>
      <c r="P79" s="550"/>
      <c r="Q79" s="563" t="str">
        <f>IF(入力シート!Z216="","","□"&amp;入力シート!Z216)</f>
        <v/>
      </c>
      <c r="R79" s="564"/>
      <c r="S79" s="564"/>
      <c r="T79" s="565"/>
      <c r="U79" s="563" t="str">
        <f>IF(入力シート!AA216="","","□"&amp;入力シート!AA216)</f>
        <v/>
      </c>
      <c r="V79" s="564"/>
      <c r="W79" s="633"/>
    </row>
    <row r="80" spans="1:25" ht="15.95" customHeight="1" x14ac:dyDescent="0.15">
      <c r="A80" s="291" t="s">
        <v>266</v>
      </c>
      <c r="B80" s="292">
        <f>入力シート!C$69</f>
        <v>0</v>
      </c>
      <c r="C80" s="292"/>
      <c r="D80" s="281"/>
      <c r="E80" s="282"/>
      <c r="F80" s="282"/>
      <c r="G80" s="282"/>
      <c r="H80" s="282"/>
      <c r="I80" s="282"/>
      <c r="J80" s="282"/>
      <c r="K80" s="282"/>
      <c r="L80" s="293"/>
      <c r="M80" s="549" t="str">
        <f>IF(入力シート!Y217="","","□"&amp;入力シート!Y217)</f>
        <v/>
      </c>
      <c r="N80" s="549"/>
      <c r="O80" s="549"/>
      <c r="P80" s="550"/>
      <c r="Q80" s="563" t="str">
        <f>IF(入力シート!Z217="","","□"&amp;入力シート!Z217)</f>
        <v/>
      </c>
      <c r="R80" s="564"/>
      <c r="S80" s="564"/>
      <c r="T80" s="565"/>
      <c r="U80" s="563" t="str">
        <f>IF(入力シート!AA217="","","□"&amp;入力シート!AA217)</f>
        <v/>
      </c>
      <c r="V80" s="564"/>
      <c r="W80" s="633"/>
    </row>
    <row r="81" spans="1:25" ht="15.95" customHeight="1" x14ac:dyDescent="0.15">
      <c r="C81" s="292"/>
      <c r="D81" s="281"/>
      <c r="E81" s="282"/>
      <c r="F81" s="282"/>
      <c r="G81" s="282"/>
      <c r="H81" s="282"/>
      <c r="I81" s="282"/>
      <c r="J81" s="282"/>
      <c r="K81" s="282"/>
      <c r="L81" s="293"/>
      <c r="M81" s="625" t="str">
        <f>IF(入力シート!Y218="","","□"&amp;入力シート!Y218)</f>
        <v/>
      </c>
      <c r="N81" s="625"/>
      <c r="O81" s="625"/>
      <c r="P81" s="626"/>
      <c r="Q81" s="627" t="str">
        <f>IF(入力シート!Z218="","","□"&amp;入力シート!Z218)</f>
        <v/>
      </c>
      <c r="R81" s="628"/>
      <c r="S81" s="628"/>
      <c r="T81" s="629"/>
      <c r="U81" s="627" t="str">
        <f>IF(入力シート!AA218="","","□"&amp;入力シート!AA218)</f>
        <v/>
      </c>
      <c r="V81" s="628"/>
      <c r="W81" s="638"/>
    </row>
    <row r="82" spans="1:25" ht="15.95" customHeight="1" x14ac:dyDescent="0.15">
      <c r="A82" s="243"/>
      <c r="B82" s="244"/>
      <c r="C82" s="245"/>
      <c r="D82" s="244"/>
      <c r="E82" s="244"/>
      <c r="F82" s="244"/>
      <c r="G82" s="244"/>
      <c r="H82" s="244"/>
      <c r="I82" s="244"/>
      <c r="J82" s="244"/>
      <c r="K82" s="244"/>
      <c r="L82" s="294" t="s">
        <v>222</v>
      </c>
      <c r="M82" s="602" t="str">
        <f>IF(入力シート!Y223="","","□"&amp;入力シート!Y223)</f>
        <v>□特別警報（警戒レベル５）</v>
      </c>
      <c r="N82" s="602"/>
      <c r="O82" s="602"/>
      <c r="P82" s="603"/>
      <c r="Q82" s="634" t="str">
        <f>IF(入力シート!Z223="","","□"&amp;入力シート!Z223)</f>
        <v>□利用者の安全確保・体調管理(5分)</v>
      </c>
      <c r="R82" s="635"/>
      <c r="S82" s="635"/>
      <c r="T82" s="636"/>
      <c r="U82" s="634" t="str">
        <f>IF(入力シート!AA223="","","□"&amp;入力シート!AA223)</f>
        <v>□全職員</v>
      </c>
      <c r="V82" s="635"/>
      <c r="W82" s="637"/>
    </row>
    <row r="83" spans="1:25" ht="15.95" customHeight="1" x14ac:dyDescent="0.15">
      <c r="A83" s="281"/>
      <c r="B83" s="282"/>
      <c r="C83" s="287"/>
      <c r="D83" s="282"/>
      <c r="E83" s="282"/>
      <c r="F83" s="282"/>
      <c r="G83" s="282"/>
      <c r="H83" s="282"/>
      <c r="I83" s="282"/>
      <c r="J83" s="282"/>
      <c r="K83" s="282"/>
      <c r="L83" s="293" t="s">
        <v>236</v>
      </c>
      <c r="M83" s="549" t="str">
        <f>IF(入力シート!Y224="","","□"&amp;入力シート!Y224)</f>
        <v>□記録的短時間大雨情報</v>
      </c>
      <c r="N83" s="549"/>
      <c r="O83" s="549"/>
      <c r="P83" s="550"/>
      <c r="Q83" s="563" t="str">
        <f>IF(入力シート!Z224="","","□"&amp;入力シート!Z224)</f>
        <v/>
      </c>
      <c r="R83" s="564"/>
      <c r="S83" s="564"/>
      <c r="T83" s="565"/>
      <c r="U83" s="563" t="str">
        <f>IF(入力シート!AA224="","","□"&amp;入力シート!AA224)</f>
        <v/>
      </c>
      <c r="V83" s="564"/>
      <c r="W83" s="633"/>
    </row>
    <row r="84" spans="1:25" ht="15.95" customHeight="1" x14ac:dyDescent="0.15">
      <c r="A84" s="281"/>
      <c r="B84" s="282"/>
      <c r="C84" s="287"/>
      <c r="D84" s="282"/>
      <c r="E84" s="282"/>
      <c r="F84" s="282"/>
      <c r="G84" s="282"/>
      <c r="H84" s="282"/>
      <c r="I84" s="282"/>
      <c r="J84" s="282"/>
      <c r="K84" s="282"/>
      <c r="L84" s="293" t="s">
        <v>223</v>
      </c>
      <c r="M84" s="549" t="str">
        <f>IF(入力シート!Y226="","","□"&amp;入力シート!Y226)</f>
        <v/>
      </c>
      <c r="N84" s="549"/>
      <c r="O84" s="549"/>
      <c r="P84" s="550"/>
      <c r="Q84" s="563" t="str">
        <f>IF(入力シート!Z225="","","□"&amp;入力シート!Z225)</f>
        <v/>
      </c>
      <c r="R84" s="564"/>
      <c r="S84" s="564"/>
      <c r="T84" s="565"/>
      <c r="U84" s="563" t="str">
        <f>IF(入力シート!AA226="","","□"&amp;入力シート!AA226)</f>
        <v/>
      </c>
      <c r="V84" s="564"/>
      <c r="W84" s="633"/>
      <c r="Y84" s="409"/>
    </row>
    <row r="85" spans="1:25" ht="15.95" customHeight="1" x14ac:dyDescent="0.15">
      <c r="A85" s="281"/>
      <c r="B85" s="282"/>
      <c r="C85" s="287"/>
      <c r="D85" s="282"/>
      <c r="E85" s="282"/>
      <c r="F85" s="282"/>
      <c r="G85" s="282"/>
      <c r="H85" s="282"/>
      <c r="I85" s="282"/>
      <c r="J85" s="282"/>
      <c r="K85" s="282"/>
      <c r="L85" s="293" t="s">
        <v>224</v>
      </c>
      <c r="M85" s="549" t="str">
        <f>IF(入力シート!Y227="","","□"&amp;入力シート!Y227)</f>
        <v/>
      </c>
      <c r="N85" s="549"/>
      <c r="O85" s="549"/>
      <c r="P85" s="550"/>
      <c r="Q85" s="563" t="str">
        <f>IF(入力シート!Z226="","","□"&amp;入力シート!Z226)</f>
        <v/>
      </c>
      <c r="R85" s="564"/>
      <c r="S85" s="564"/>
      <c r="T85" s="565"/>
      <c r="U85" s="563" t="str">
        <f>IF(入力シート!AA227="","","□"&amp;入力シート!AA227)</f>
        <v/>
      </c>
      <c r="V85" s="564"/>
      <c r="W85" s="633"/>
    </row>
    <row r="86" spans="1:25" ht="15.95" customHeight="1" x14ac:dyDescent="0.15">
      <c r="A86" s="283"/>
      <c r="B86" s="284"/>
      <c r="C86" s="288"/>
      <c r="D86" s="317"/>
      <c r="E86" s="318"/>
      <c r="F86" s="284"/>
      <c r="G86" s="284"/>
      <c r="H86" s="284"/>
      <c r="I86" s="284"/>
      <c r="J86" s="284"/>
      <c r="K86" s="284"/>
      <c r="L86" s="283"/>
      <c r="M86" s="549" t="str">
        <f>IF(入力シート!Y228="","","□"&amp;入力シート!Y228)</f>
        <v/>
      </c>
      <c r="N86" s="549"/>
      <c r="O86" s="549"/>
      <c r="P86" s="550"/>
      <c r="Q86" s="563" t="str">
        <f>IF(入力シート!Z227="","","□"&amp;入力シート!Z227)</f>
        <v/>
      </c>
      <c r="R86" s="564"/>
      <c r="S86" s="564"/>
      <c r="T86" s="565"/>
      <c r="U86" s="563" t="str">
        <f>IF(入力シート!AA228="","","□"&amp;入力シート!AA228)</f>
        <v/>
      </c>
      <c r="V86" s="564"/>
      <c r="W86" s="633"/>
    </row>
    <row r="87" spans="1:25" ht="15.95" customHeight="1" x14ac:dyDescent="0.15">
      <c r="A87" s="285"/>
      <c r="B87" s="286"/>
      <c r="C87" s="289"/>
      <c r="D87" s="290"/>
      <c r="E87" s="286"/>
      <c r="F87" s="286"/>
      <c r="G87" s="286"/>
      <c r="H87" s="286"/>
      <c r="I87" s="286"/>
      <c r="J87" s="286"/>
      <c r="K87" s="286"/>
      <c r="L87" s="285"/>
      <c r="M87" s="625" t="str">
        <f>IF(入力シート!Y229="","","□"&amp;入力シート!Y229)</f>
        <v/>
      </c>
      <c r="N87" s="625"/>
      <c r="O87" s="625"/>
      <c r="P87" s="626"/>
      <c r="Q87" s="627" t="str">
        <f>IF(入力シート!Z228="","","□"&amp;入力シート!Z228)</f>
        <v/>
      </c>
      <c r="R87" s="628"/>
      <c r="S87" s="628"/>
      <c r="T87" s="629"/>
      <c r="U87" s="627" t="str">
        <f>IF(入力シート!AA229="","","□"&amp;入力シート!AA229)</f>
        <v/>
      </c>
      <c r="V87" s="628"/>
      <c r="W87" s="638"/>
    </row>
    <row r="88" spans="1:25" ht="15.75" customHeight="1" x14ac:dyDescent="0.15">
      <c r="A88" s="162" t="s">
        <v>264</v>
      </c>
    </row>
  </sheetData>
  <mergeCells count="199">
    <mergeCell ref="K27:M27"/>
    <mergeCell ref="K28:M28"/>
    <mergeCell ref="K29:M29"/>
    <mergeCell ref="K30:M30"/>
    <mergeCell ref="K31:M31"/>
    <mergeCell ref="K32:M32"/>
    <mergeCell ref="K33:M33"/>
    <mergeCell ref="N27:O27"/>
    <mergeCell ref="N28:O28"/>
    <mergeCell ref="N29:O29"/>
    <mergeCell ref="N30:O30"/>
    <mergeCell ref="N31:O31"/>
    <mergeCell ref="N32:O32"/>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Q58:T58"/>
    <mergeCell ref="U58:W58"/>
    <mergeCell ref="M60:P60"/>
    <mergeCell ref="Q60:T60"/>
    <mergeCell ref="U60:W60"/>
    <mergeCell ref="Q59:T59"/>
    <mergeCell ref="U59:W59"/>
    <mergeCell ref="Q55:T55"/>
    <mergeCell ref="U55:W55"/>
    <mergeCell ref="M57:P57"/>
    <mergeCell ref="Q57:T57"/>
    <mergeCell ref="U57:W57"/>
    <mergeCell ref="M59:P59"/>
    <mergeCell ref="Q53:T53"/>
    <mergeCell ref="U53:W53"/>
    <mergeCell ref="M54:P54"/>
    <mergeCell ref="Q54:T54"/>
    <mergeCell ref="U54:W54"/>
    <mergeCell ref="Q56:T56"/>
    <mergeCell ref="U56:W56"/>
    <mergeCell ref="Q48:T48"/>
    <mergeCell ref="U48:W48"/>
    <mergeCell ref="M52:P52"/>
    <mergeCell ref="Q52:T52"/>
    <mergeCell ref="U52:W52"/>
    <mergeCell ref="U46:W46"/>
    <mergeCell ref="M47:P47"/>
    <mergeCell ref="Q47:T47"/>
    <mergeCell ref="U47:W47"/>
    <mergeCell ref="M49:P49"/>
    <mergeCell ref="M50:P50"/>
    <mergeCell ref="M51:P51"/>
    <mergeCell ref="U49:W49"/>
    <mergeCell ref="U50:W50"/>
    <mergeCell ref="U51:W51"/>
    <mergeCell ref="Q50:T50"/>
    <mergeCell ref="Q51:T51"/>
    <mergeCell ref="Q49:T49"/>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Q22:W22"/>
    <mergeCell ref="Q23:Q25"/>
    <mergeCell ref="R23:W25"/>
    <mergeCell ref="R26:W28"/>
    <mergeCell ref="R29:W30"/>
    <mergeCell ref="A25:C25"/>
    <mergeCell ref="D25:F25"/>
    <mergeCell ref="G25:H25"/>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s>
  <phoneticPr fontId="8"/>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pageSetUpPr fitToPage="1"/>
  </sheetPr>
  <dimension ref="A1:V326"/>
  <sheetViews>
    <sheetView view="pageBreakPreview" zoomScale="98" zoomScaleNormal="85" zoomScaleSheetLayoutView="98" workbookViewId="0">
      <selection activeCell="W119" sqref="W119"/>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31.375" style="324" hidden="1" customWidth="1"/>
    <col min="13" max="13" width="25" style="319" hidden="1" customWidth="1"/>
    <col min="14" max="14" width="11.5" style="319" hidden="1" customWidth="1"/>
    <col min="15" max="16" width="9" style="319" hidden="1" customWidth="1"/>
    <col min="17" max="17" width="131.75" style="319" hidden="1" customWidth="1"/>
    <col min="18" max="18" width="25.5" style="319" hidden="1" customWidth="1"/>
    <col min="19" max="19" width="9" style="319" hidden="1" customWidth="1"/>
    <col min="20" max="20" width="17.25" style="319" hidden="1" customWidth="1"/>
    <col min="21" max="22" width="9" style="319"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679" t="s">
        <v>254</v>
      </c>
      <c r="B16" s="679"/>
      <c r="C16" s="679"/>
      <c r="D16" s="679"/>
      <c r="E16" s="679"/>
      <c r="F16" s="679"/>
      <c r="G16" s="679"/>
      <c r="H16" s="679"/>
      <c r="I16" s="679"/>
      <c r="J16" s="679"/>
      <c r="K16" s="8"/>
    </row>
    <row r="17" spans="1:11" ht="17.25" customHeight="1" x14ac:dyDescent="0.15">
      <c r="A17" s="679"/>
      <c r="B17" s="679"/>
      <c r="C17" s="679"/>
      <c r="D17" s="679"/>
      <c r="E17" s="679"/>
      <c r="F17" s="679"/>
      <c r="G17" s="679"/>
      <c r="H17" s="679"/>
      <c r="I17" s="679"/>
      <c r="J17" s="679"/>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681" t="str">
        <f>"【施設名："&amp;入力シート!C10&amp;"】"</f>
        <v>【施設名：新見市障害者地域活動支援センター】</v>
      </c>
      <c r="B31" s="681"/>
      <c r="C31" s="681"/>
      <c r="D31" s="681"/>
      <c r="E31" s="681"/>
      <c r="F31" s="681"/>
      <c r="G31" s="681"/>
      <c r="H31" s="681"/>
      <c r="I31" s="681"/>
      <c r="J31" s="681"/>
      <c r="K31" s="7"/>
    </row>
    <row r="32" spans="1:11" ht="17.25" customHeight="1" x14ac:dyDescent="0.15">
      <c r="A32" s="681"/>
      <c r="B32" s="681"/>
      <c r="C32" s="681"/>
      <c r="D32" s="681"/>
      <c r="E32" s="681"/>
      <c r="F32" s="681"/>
      <c r="G32" s="681"/>
      <c r="H32" s="681"/>
      <c r="I32" s="681"/>
      <c r="J32" s="681"/>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680" t="str">
        <f>入力シート!C8&amp;"年 "&amp;入力シート!E8&amp;"月　作成"</f>
        <v>2021年 5月　作成</v>
      </c>
      <c r="B37" s="680"/>
      <c r="C37" s="680"/>
      <c r="D37" s="680"/>
      <c r="E37" s="680"/>
      <c r="F37" s="680"/>
      <c r="G37" s="680"/>
      <c r="H37" s="680"/>
      <c r="I37" s="680"/>
      <c r="J37" s="680"/>
    </row>
    <row r="38" spans="1:10" ht="17.25" customHeight="1" x14ac:dyDescent="0.15">
      <c r="A38" s="680"/>
      <c r="B38" s="680"/>
      <c r="C38" s="680"/>
      <c r="D38" s="680"/>
      <c r="E38" s="680"/>
      <c r="F38" s="680"/>
      <c r="G38" s="680"/>
      <c r="H38" s="680"/>
      <c r="I38" s="680"/>
      <c r="J38" s="680"/>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48" t="s">
        <v>225</v>
      </c>
    </row>
    <row r="49" spans="1:22" ht="17.25" x14ac:dyDescent="0.15">
      <c r="A49" s="664" t="s">
        <v>2</v>
      </c>
      <c r="B49" s="664"/>
      <c r="C49" s="664"/>
      <c r="D49" s="664"/>
      <c r="E49" s="664"/>
      <c r="F49" s="664"/>
      <c r="G49" s="664"/>
      <c r="H49" s="664"/>
      <c r="I49" s="664"/>
      <c r="J49" s="664"/>
      <c r="K49" s="10"/>
    </row>
    <row r="50" spans="1:22" ht="17.25" customHeight="1" x14ac:dyDescent="0.15">
      <c r="A50" s="704" t="str">
        <f>IF(入力シート!C18="1.浸水害",L50,IF(入力シート!C18="2.土砂災害",L51,L52))</f>
        <v>　この計画は、土砂災害防止法第8条の2第1項に基づくものであり、本施設の利用者の大雨や台風時の円滑かつ迅速な避難の確保を図ることを目的とする。</v>
      </c>
      <c r="B50" s="704"/>
      <c r="C50" s="704"/>
      <c r="D50" s="704"/>
      <c r="E50" s="704"/>
      <c r="F50" s="704"/>
      <c r="G50" s="704"/>
      <c r="H50" s="704"/>
      <c r="I50" s="704"/>
      <c r="J50" s="704"/>
      <c r="K50" s="12"/>
      <c r="L50" s="324" t="s">
        <v>324</v>
      </c>
      <c r="V50" s="319" t="s">
        <v>19</v>
      </c>
    </row>
    <row r="51" spans="1:22" ht="17.25" customHeight="1" x14ac:dyDescent="0.15">
      <c r="A51" s="704"/>
      <c r="B51" s="704"/>
      <c r="C51" s="704"/>
      <c r="D51" s="704"/>
      <c r="E51" s="704"/>
      <c r="F51" s="704"/>
      <c r="G51" s="704"/>
      <c r="H51" s="704"/>
      <c r="I51" s="704"/>
      <c r="J51" s="704"/>
      <c r="K51" s="12"/>
      <c r="L51" s="324" t="s">
        <v>381</v>
      </c>
    </row>
    <row r="52" spans="1:22" ht="17.25" customHeight="1" x14ac:dyDescent="0.15">
      <c r="A52" s="704"/>
      <c r="B52" s="704"/>
      <c r="C52" s="704"/>
      <c r="D52" s="704"/>
      <c r="E52" s="704"/>
      <c r="F52" s="704"/>
      <c r="G52" s="704"/>
      <c r="H52" s="704"/>
      <c r="I52" s="704"/>
      <c r="J52" s="704"/>
      <c r="K52" s="12"/>
      <c r="L52" s="324" t="s">
        <v>378</v>
      </c>
    </row>
    <row r="53" spans="1:22" ht="17.25" customHeight="1" x14ac:dyDescent="0.15">
      <c r="A53" s="392"/>
      <c r="B53" s="392"/>
      <c r="C53" s="392"/>
      <c r="D53" s="392"/>
      <c r="E53" s="392"/>
      <c r="F53" s="392"/>
      <c r="G53" s="392"/>
      <c r="H53" s="392"/>
      <c r="I53" s="392"/>
      <c r="J53" s="392"/>
      <c r="K53" s="391"/>
    </row>
    <row r="54" spans="1:22" ht="17.25" customHeight="1" x14ac:dyDescent="0.15">
      <c r="A54" s="392"/>
      <c r="B54" s="392"/>
      <c r="C54" s="392"/>
      <c r="D54" s="392"/>
      <c r="E54" s="392"/>
      <c r="F54" s="392"/>
      <c r="G54" s="392"/>
      <c r="H54" s="392"/>
      <c r="I54" s="392"/>
      <c r="J54" s="392"/>
      <c r="K54" s="391"/>
    </row>
    <row r="55" spans="1:22" ht="17.25" customHeight="1" x14ac:dyDescent="0.15">
      <c r="A55" s="665" t="s">
        <v>37</v>
      </c>
      <c r="B55" s="665"/>
      <c r="C55" s="665"/>
      <c r="D55" s="665"/>
      <c r="E55" s="665"/>
      <c r="F55" s="665"/>
      <c r="G55" s="665"/>
      <c r="H55" s="665"/>
      <c r="I55" s="665"/>
      <c r="J55" s="665"/>
      <c r="K55" s="65"/>
    </row>
    <row r="56" spans="1:22" ht="17.25" customHeight="1" x14ac:dyDescent="0.15">
      <c r="A56" s="678" t="str">
        <f>IF(入力シート!C18="1.浸水害",L56,IF(入力シート!C18="2.土砂災害",L57,L58))</f>
        <v>　計画を作成及び必要に応じて見直し・修正をしたときは、土砂災害防止法第8条の2第2項に基づき、遅滞なく、当該計画を市町村長へ報告する。</v>
      </c>
      <c r="B56" s="678"/>
      <c r="C56" s="678"/>
      <c r="D56" s="678"/>
      <c r="E56" s="678"/>
      <c r="F56" s="678"/>
      <c r="G56" s="678"/>
      <c r="H56" s="678"/>
      <c r="I56" s="678"/>
      <c r="J56" s="678"/>
      <c r="K56" s="65"/>
      <c r="L56" s="324" t="s">
        <v>316</v>
      </c>
    </row>
    <row r="57" spans="1:22" ht="17.25" customHeight="1" x14ac:dyDescent="0.15">
      <c r="A57" s="678"/>
      <c r="B57" s="678"/>
      <c r="C57" s="678"/>
      <c r="D57" s="678"/>
      <c r="E57" s="678"/>
      <c r="F57" s="678"/>
      <c r="G57" s="678"/>
      <c r="H57" s="678"/>
      <c r="I57" s="678"/>
      <c r="J57" s="678"/>
      <c r="K57" s="391"/>
      <c r="L57" s="324" t="s">
        <v>382</v>
      </c>
    </row>
    <row r="58" spans="1:22" ht="17.25" customHeight="1" x14ac:dyDescent="0.15">
      <c r="A58" s="678"/>
      <c r="B58" s="678"/>
      <c r="C58" s="678"/>
      <c r="D58" s="678"/>
      <c r="E58" s="678"/>
      <c r="F58" s="678"/>
      <c r="G58" s="678"/>
      <c r="H58" s="678"/>
      <c r="I58" s="678"/>
      <c r="J58" s="678"/>
      <c r="K58" s="65"/>
      <c r="L58" s="324" t="s">
        <v>317</v>
      </c>
    </row>
    <row r="59" spans="1:22" ht="17.25" customHeight="1" x14ac:dyDescent="0.15">
      <c r="A59" s="391"/>
      <c r="B59" s="391"/>
      <c r="C59" s="391"/>
      <c r="D59" s="391"/>
      <c r="E59" s="391"/>
      <c r="F59" s="391"/>
      <c r="G59" s="391"/>
      <c r="H59" s="391"/>
      <c r="I59" s="391"/>
      <c r="J59" s="391"/>
      <c r="K59" s="391"/>
    </row>
    <row r="60" spans="1:22" ht="17.25" customHeight="1" x14ac:dyDescent="0.15">
      <c r="A60" s="65"/>
      <c r="B60" s="65"/>
      <c r="C60" s="65"/>
      <c r="D60" s="65"/>
      <c r="E60" s="65"/>
      <c r="F60" s="65"/>
      <c r="G60" s="65"/>
      <c r="H60" s="65"/>
      <c r="I60" s="65"/>
      <c r="J60" s="65"/>
      <c r="K60" s="65"/>
    </row>
    <row r="61" spans="1:22" ht="17.25" x14ac:dyDescent="0.15">
      <c r="A61" s="664" t="s">
        <v>38</v>
      </c>
      <c r="B61" s="664"/>
      <c r="C61" s="664"/>
      <c r="D61" s="664"/>
      <c r="E61" s="664"/>
      <c r="F61" s="664"/>
      <c r="G61" s="664"/>
      <c r="H61" s="664"/>
      <c r="I61" s="664"/>
      <c r="J61" s="664"/>
      <c r="K61" s="10"/>
      <c r="L61" s="413" t="s">
        <v>383</v>
      </c>
    </row>
    <row r="62" spans="1:22" ht="18" customHeight="1" x14ac:dyDescent="0.15">
      <c r="A62" s="665" t="s">
        <v>39</v>
      </c>
      <c r="B62" s="665"/>
      <c r="C62" s="665"/>
      <c r="D62" s="665"/>
      <c r="E62" s="665"/>
      <c r="F62" s="665"/>
      <c r="G62" s="665"/>
      <c r="H62" s="665"/>
      <c r="I62" s="665"/>
      <c r="J62" s="665"/>
      <c r="K62" s="12"/>
      <c r="L62" s="413" t="s">
        <v>384</v>
      </c>
    </row>
    <row r="63" spans="1:22" ht="18" x14ac:dyDescent="0.15">
      <c r="A63" s="11"/>
      <c r="B63" s="11"/>
      <c r="C63" s="11"/>
      <c r="D63" s="11"/>
      <c r="E63" s="11"/>
      <c r="F63" s="11"/>
      <c r="G63" s="11"/>
      <c r="H63" s="11"/>
      <c r="I63" s="11"/>
      <c r="J63" s="11"/>
      <c r="K63" s="11"/>
      <c r="L63" s="413" t="s">
        <v>385</v>
      </c>
    </row>
    <row r="64" spans="1:22" ht="18" x14ac:dyDescent="0.15">
      <c r="A64" s="669" t="s">
        <v>49</v>
      </c>
      <c r="B64" s="669"/>
      <c r="C64" s="669"/>
      <c r="D64" s="669"/>
      <c r="E64" s="669"/>
      <c r="F64" s="669"/>
      <c r="G64" s="669"/>
      <c r="H64" s="669"/>
      <c r="I64" s="669"/>
      <c r="J64" s="669"/>
      <c r="K64" s="11"/>
    </row>
    <row r="65" spans="1:12" ht="18.75" thickBot="1" x14ac:dyDescent="0.2">
      <c r="A65" s="11"/>
      <c r="B65" s="11"/>
      <c r="C65" s="11"/>
      <c r="D65" s="11"/>
      <c r="E65" s="11"/>
      <c r="F65" s="11"/>
      <c r="G65" s="11"/>
      <c r="H65" s="11"/>
      <c r="I65" s="11"/>
      <c r="J65" s="11"/>
      <c r="K65" s="11"/>
      <c r="L65" s="413" t="s">
        <v>386</v>
      </c>
    </row>
    <row r="66" spans="1:12" ht="18" customHeight="1" x14ac:dyDescent="0.15">
      <c r="A66" s="11"/>
      <c r="B66" s="692" t="s">
        <v>44</v>
      </c>
      <c r="C66" s="693"/>
      <c r="D66" s="693"/>
      <c r="E66" s="693"/>
      <c r="F66" s="693"/>
      <c r="G66" s="693"/>
      <c r="H66" s="693"/>
      <c r="I66" s="694"/>
      <c r="J66" s="11"/>
      <c r="K66" s="11"/>
      <c r="L66" s="413" t="s">
        <v>387</v>
      </c>
    </row>
    <row r="67" spans="1:12" ht="18" x14ac:dyDescent="0.15">
      <c r="A67" s="11"/>
      <c r="B67" s="648" t="s">
        <v>40</v>
      </c>
      <c r="C67" s="649"/>
      <c r="D67" s="649"/>
      <c r="E67" s="650"/>
      <c r="F67" s="655" t="s">
        <v>41</v>
      </c>
      <c r="G67" s="649"/>
      <c r="H67" s="649"/>
      <c r="I67" s="656"/>
      <c r="J67" s="11"/>
      <c r="K67" s="11"/>
      <c r="L67" s="413" t="s">
        <v>385</v>
      </c>
    </row>
    <row r="68" spans="1:12" ht="18" x14ac:dyDescent="0.15">
      <c r="A68" s="11"/>
      <c r="B68" s="648" t="s">
        <v>42</v>
      </c>
      <c r="C68" s="713"/>
      <c r="D68" s="655" t="s">
        <v>43</v>
      </c>
      <c r="E68" s="713"/>
      <c r="F68" s="655" t="s">
        <v>42</v>
      </c>
      <c r="G68" s="713"/>
      <c r="H68" s="655" t="s">
        <v>43</v>
      </c>
      <c r="I68" s="714"/>
      <c r="J68" s="11"/>
      <c r="K68" s="11"/>
    </row>
    <row r="69" spans="1:12" ht="18" x14ac:dyDescent="0.15">
      <c r="A69" s="11"/>
      <c r="B69" s="695" t="s">
        <v>45</v>
      </c>
      <c r="C69" s="696"/>
      <c r="D69" s="697" t="s">
        <v>45</v>
      </c>
      <c r="E69" s="696"/>
      <c r="F69" s="69"/>
      <c r="G69" s="70"/>
      <c r="H69" s="69"/>
      <c r="I69" s="71"/>
      <c r="J69" s="11"/>
      <c r="K69" s="11"/>
    </row>
    <row r="70" spans="1:12" ht="18" x14ac:dyDescent="0.15">
      <c r="A70" s="11"/>
      <c r="B70" s="642" t="str">
        <f>"約　"&amp;入力シート!E23&amp;"名"</f>
        <v>約　25名</v>
      </c>
      <c r="C70" s="643"/>
      <c r="D70" s="644" t="str">
        <f>"約　"&amp;入力シート!I23&amp;"名"</f>
        <v>約　12名</v>
      </c>
      <c r="E70" s="643"/>
      <c r="F70" s="666" t="s">
        <v>41</v>
      </c>
      <c r="G70" s="667"/>
      <c r="H70" s="666" t="s">
        <v>41</v>
      </c>
      <c r="I70" s="668"/>
      <c r="J70" s="11"/>
      <c r="K70" s="11"/>
    </row>
    <row r="71" spans="1:12" ht="18" x14ac:dyDescent="0.15">
      <c r="A71" s="11"/>
      <c r="B71" s="695" t="s">
        <v>46</v>
      </c>
      <c r="C71" s="696"/>
      <c r="D71" s="697" t="s">
        <v>46</v>
      </c>
      <c r="E71" s="696"/>
      <c r="F71" s="666" t="str">
        <f>IF(入力シート!G27="平日と異なる","約　"&amp;入力シート!E29&amp;"名","（平日と同じ）")</f>
        <v>約　10名</v>
      </c>
      <c r="G71" s="667"/>
      <c r="H71" s="666" t="str">
        <f>IF(入力シート!G27="平日と異なる","約　"&amp;入力シート!I29&amp;"名","（平日と同じ）")</f>
        <v>約　5名</v>
      </c>
      <c r="I71" s="668"/>
      <c r="J71" s="11"/>
      <c r="K71" s="11"/>
    </row>
    <row r="72" spans="1:12" ht="18.75" thickBot="1" x14ac:dyDescent="0.2">
      <c r="A72" s="11"/>
      <c r="B72" s="645" t="str">
        <f>"約　"&amp;入力シート!E25&amp;"名"</f>
        <v>約　名</v>
      </c>
      <c r="C72" s="646"/>
      <c r="D72" s="647" t="str">
        <f>"約　"&amp;入力シート!I25&amp;"名"</f>
        <v>約　名</v>
      </c>
      <c r="E72" s="646"/>
      <c r="F72" s="72"/>
      <c r="G72" s="73"/>
      <c r="H72" s="72"/>
      <c r="I72" s="74"/>
      <c r="J72" s="11"/>
      <c r="K72" s="11"/>
    </row>
    <row r="73" spans="1:12" ht="18" x14ac:dyDescent="0.15">
      <c r="A73" s="11"/>
      <c r="B73" s="11"/>
      <c r="C73" s="11"/>
      <c r="D73" s="11"/>
      <c r="E73" s="11"/>
      <c r="F73" s="11"/>
      <c r="G73" s="11"/>
      <c r="H73" s="11"/>
      <c r="I73" s="11"/>
      <c r="J73" s="11"/>
      <c r="K73" s="11"/>
    </row>
    <row r="74" spans="1:12" ht="18" x14ac:dyDescent="0.15">
      <c r="A74" s="11"/>
      <c r="B74" s="11"/>
      <c r="C74" s="11"/>
      <c r="D74" s="11"/>
      <c r="E74" s="11"/>
      <c r="F74" s="11"/>
      <c r="G74" s="11"/>
      <c r="H74" s="11"/>
      <c r="I74" s="11"/>
      <c r="J74" s="11"/>
      <c r="K74" s="11"/>
    </row>
    <row r="75" spans="1:12" ht="18" x14ac:dyDescent="0.15">
      <c r="A75" s="11"/>
      <c r="B75" s="11"/>
      <c r="C75" s="11"/>
      <c r="D75" s="11"/>
      <c r="E75" s="11"/>
      <c r="F75" s="11"/>
      <c r="G75" s="11"/>
      <c r="H75" s="11"/>
      <c r="I75" s="11"/>
      <c r="J75" s="11"/>
      <c r="K75" s="11"/>
    </row>
    <row r="76" spans="1:12" ht="18.75" thickBot="1" x14ac:dyDescent="0.2">
      <c r="A76" s="669" t="s">
        <v>213</v>
      </c>
      <c r="B76" s="669"/>
      <c r="C76" s="669"/>
      <c r="D76" s="669"/>
      <c r="E76" s="669"/>
      <c r="F76" s="669"/>
      <c r="G76" s="669"/>
      <c r="H76" s="669"/>
      <c r="I76" s="669"/>
      <c r="J76" s="669"/>
      <c r="K76" s="11"/>
    </row>
    <row r="77" spans="1:12" ht="19.5" x14ac:dyDescent="0.15">
      <c r="A77" s="11"/>
      <c r="B77" s="206" t="str">
        <f>入力シート!B33</f>
        <v>種別（歩行状態等）</v>
      </c>
      <c r="C77" s="202"/>
      <c r="D77" s="202"/>
      <c r="E77" s="204" t="s">
        <v>194</v>
      </c>
      <c r="F77" s="202"/>
      <c r="G77" s="205"/>
      <c r="H77" s="202" t="s">
        <v>43</v>
      </c>
      <c r="I77" s="203"/>
      <c r="J77" s="11"/>
      <c r="K77" s="11"/>
    </row>
    <row r="78" spans="1:12" ht="19.5" x14ac:dyDescent="0.15">
      <c r="A78" s="11"/>
      <c r="B78" s="196" t="str">
        <f>IF(入力シート!B35&gt;1,入力シート!B35,"")</f>
        <v>ストレッチャー</v>
      </c>
      <c r="C78" s="197"/>
      <c r="D78" s="197"/>
      <c r="E78" s="218" t="str">
        <f>IF(入力シート!B35&gt;0,"約　"&amp;入力シート!E35&amp;"　名","")</f>
        <v>約　0　名</v>
      </c>
      <c r="F78" s="219"/>
      <c r="G78" s="220"/>
      <c r="H78" s="219" t="str">
        <f>IF(入力シート!E35&gt;0,"約　"&amp;入力シート!I35&amp;"　名","")</f>
        <v/>
      </c>
      <c r="I78" s="221"/>
      <c r="J78" s="11"/>
      <c r="K78" s="11"/>
    </row>
    <row r="79" spans="1:12" ht="19.5" x14ac:dyDescent="0.15">
      <c r="A79" s="11"/>
      <c r="B79" s="198" t="str">
        <f>IF(入力シート!B37&gt;1,入力シート!B37,"")</f>
        <v>車いす</v>
      </c>
      <c r="C79" s="199"/>
      <c r="D79" s="199"/>
      <c r="E79" s="222" t="str">
        <f>IF(入力シート!B37&gt;0,"約　"&amp;入力シート!E37&amp;"　名","")</f>
        <v>約　2　名</v>
      </c>
      <c r="F79" s="223"/>
      <c r="G79" s="224"/>
      <c r="H79" s="223" t="str">
        <f>IF(入力シート!E37&gt;0,"約　"&amp;入力シート!I37&amp;"　名","")</f>
        <v>約　0　名</v>
      </c>
      <c r="I79" s="225"/>
      <c r="J79" s="11"/>
      <c r="K79" s="11"/>
    </row>
    <row r="80" spans="1:12" ht="19.5" x14ac:dyDescent="0.15">
      <c r="A80" s="11"/>
      <c r="B80" s="198" t="str">
        <f>IF(入力シート!B39&gt;1,入力シート!B39,"")</f>
        <v>徒歩</v>
      </c>
      <c r="C80" s="199"/>
      <c r="D80" s="199"/>
      <c r="E80" s="222" t="str">
        <f>IF(入力シート!B39&gt;0,"約　"&amp;入力シート!E39&amp;"　名","")</f>
        <v>約　23　名</v>
      </c>
      <c r="F80" s="223"/>
      <c r="G80" s="224"/>
      <c r="H80" s="223" t="str">
        <f>IF(入力シート!E39&gt;0,"約　"&amp;入力シート!I39&amp;"　名","")</f>
        <v>約　12　名</v>
      </c>
      <c r="I80" s="225"/>
      <c r="J80" s="11"/>
      <c r="K80" s="11"/>
    </row>
    <row r="81" spans="1:11" ht="19.5" x14ac:dyDescent="0.15">
      <c r="A81" s="11"/>
      <c r="B81" s="198" t="str">
        <f>IF(入力シート!B41&gt;1,入力シート!B41,"")</f>
        <v/>
      </c>
      <c r="C81" s="199"/>
      <c r="D81" s="199"/>
      <c r="E81" s="222" t="str">
        <f>IF(入力シート!B41&gt;0,"約　"&amp;入力シート!E41&amp;"　名","")</f>
        <v/>
      </c>
      <c r="F81" s="223"/>
      <c r="G81" s="224"/>
      <c r="H81" s="223" t="str">
        <f>IF(入力シート!E41&gt;0,"約　"&amp;入力シート!I41&amp;"　名","")</f>
        <v/>
      </c>
      <c r="I81" s="225"/>
      <c r="J81" s="11"/>
      <c r="K81" s="11"/>
    </row>
    <row r="82" spans="1:11" ht="19.5" x14ac:dyDescent="0.15">
      <c r="A82" s="11"/>
      <c r="B82" s="198" t="str">
        <f>IF(入力シート!B43&gt;1,入力シート!B43,"")</f>
        <v/>
      </c>
      <c r="C82" s="199"/>
      <c r="D82" s="199"/>
      <c r="E82" s="222" t="str">
        <f>IF(入力シート!B43&gt;0,"約　"&amp;入力シート!E43&amp;"　名","")</f>
        <v/>
      </c>
      <c r="F82" s="223"/>
      <c r="G82" s="224"/>
      <c r="H82" s="223" t="str">
        <f>IF(入力シート!E43&gt;0,"約　"&amp;入力シート!I43&amp;"　名","")</f>
        <v/>
      </c>
      <c r="I82" s="225"/>
      <c r="J82" s="11"/>
      <c r="K82" s="11"/>
    </row>
    <row r="83" spans="1:11" ht="20.25" thickBot="1" x14ac:dyDescent="0.2">
      <c r="A83" s="11"/>
      <c r="B83" s="200" t="str">
        <f>IF(入力シート!B45&gt;1,入力シート!B45,"")</f>
        <v/>
      </c>
      <c r="C83" s="201"/>
      <c r="D83" s="201"/>
      <c r="E83" s="226" t="str">
        <f>IF(入力シート!B45&gt;0,"約　"&amp;入力シート!E45&amp;"　名","")</f>
        <v/>
      </c>
      <c r="F83" s="227"/>
      <c r="G83" s="228"/>
      <c r="H83" s="227" t="str">
        <f>IF(入力シート!E45&gt;0,"約　"&amp;入力シート!I45&amp;"　名","")</f>
        <v/>
      </c>
      <c r="I83" s="229"/>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47</v>
      </c>
      <c r="K93" s="19"/>
    </row>
    <row r="94" spans="1:11" ht="18" customHeight="1" x14ac:dyDescent="0.15">
      <c r="A94" s="669" t="s">
        <v>48</v>
      </c>
      <c r="B94" s="669"/>
      <c r="C94" s="669"/>
      <c r="D94" s="669"/>
      <c r="E94" s="669"/>
      <c r="F94" s="669"/>
      <c r="G94" s="669"/>
      <c r="H94" s="669"/>
      <c r="I94" s="669"/>
      <c r="J94" s="669"/>
      <c r="K94" s="19"/>
    </row>
    <row r="95" spans="1:11" ht="18" customHeight="1" x14ac:dyDescent="0.15">
      <c r="A95" s="665" t="s">
        <v>315</v>
      </c>
      <c r="B95" s="665"/>
      <c r="C95" s="665"/>
      <c r="D95" s="665"/>
      <c r="E95" s="665"/>
      <c r="F95" s="665"/>
      <c r="G95" s="665"/>
      <c r="H95" s="665"/>
      <c r="I95" s="665"/>
      <c r="J95" s="665"/>
      <c r="K95" s="19"/>
    </row>
    <row r="96" spans="1:11" ht="18" customHeight="1" thickBot="1" x14ac:dyDescent="0.2">
      <c r="A96" s="698"/>
      <c r="B96" s="698"/>
      <c r="C96" s="698"/>
      <c r="D96" s="698"/>
      <c r="E96" s="698"/>
      <c r="F96" s="698"/>
      <c r="G96" s="698"/>
      <c r="H96" s="698"/>
      <c r="I96" s="698"/>
      <c r="J96" s="698"/>
      <c r="K96" s="19"/>
    </row>
    <row r="97" spans="1:11" ht="18" customHeight="1" x14ac:dyDescent="0.15">
      <c r="A97" s="699" t="s">
        <v>50</v>
      </c>
      <c r="B97" s="700"/>
      <c r="C97" s="54"/>
      <c r="D97" s="54"/>
      <c r="E97" s="54"/>
      <c r="F97" s="54"/>
      <c r="G97" s="54"/>
      <c r="H97" s="54"/>
      <c r="I97" s="54"/>
      <c r="J97" s="55"/>
      <c r="K97" s="19"/>
    </row>
    <row r="98" spans="1:11" ht="18" customHeight="1" x14ac:dyDescent="0.15">
      <c r="A98" s="56"/>
      <c r="B98" s="18"/>
      <c r="C98" s="18"/>
      <c r="D98" s="18"/>
      <c r="E98" s="18"/>
      <c r="F98" s="18"/>
      <c r="G98" s="18"/>
      <c r="H98" s="18"/>
      <c r="I98" s="18"/>
      <c r="J98" s="57"/>
      <c r="K98" s="19"/>
    </row>
    <row r="99" spans="1:11" ht="18" customHeight="1" x14ac:dyDescent="0.15">
      <c r="A99" s="420"/>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715" t="s">
        <v>364</v>
      </c>
      <c r="C109" s="715"/>
      <c r="D109" s="715"/>
      <c r="E109" s="715"/>
      <c r="F109" s="715"/>
      <c r="G109" s="715"/>
      <c r="H109" s="715"/>
      <c r="I109" s="715"/>
      <c r="J109" s="57"/>
      <c r="K109" s="19"/>
    </row>
    <row r="110" spans="1:11" ht="18" customHeight="1" x14ac:dyDescent="0.15">
      <c r="A110" s="56"/>
      <c r="B110" s="715"/>
      <c r="C110" s="715"/>
      <c r="D110" s="715"/>
      <c r="E110" s="715"/>
      <c r="F110" s="715"/>
      <c r="G110" s="715"/>
      <c r="H110" s="715"/>
      <c r="I110" s="715"/>
      <c r="J110" s="57"/>
      <c r="K110" s="19"/>
    </row>
    <row r="111" spans="1:11" ht="18" customHeight="1" x14ac:dyDescent="0.15">
      <c r="A111" s="56"/>
      <c r="B111" s="715"/>
      <c r="C111" s="715"/>
      <c r="D111" s="715"/>
      <c r="E111" s="715"/>
      <c r="F111" s="715"/>
      <c r="G111" s="715"/>
      <c r="H111" s="715"/>
      <c r="I111" s="715"/>
      <c r="J111" s="57"/>
      <c r="K111" s="19"/>
    </row>
    <row r="112" spans="1:11" ht="18" customHeight="1" x14ac:dyDescent="0.15">
      <c r="A112" s="56"/>
      <c r="B112" s="824" t="s">
        <v>365</v>
      </c>
      <c r="C112" s="824"/>
      <c r="D112" s="824"/>
      <c r="E112" s="824"/>
      <c r="F112" s="824"/>
      <c r="G112" s="824"/>
      <c r="H112" s="824"/>
      <c r="I112" s="824"/>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32" t="s">
        <v>127</v>
      </c>
      <c r="C134" s="133"/>
      <c r="D134" s="132" t="str">
        <f>入力シート!C12</f>
        <v>新見市高尾１４８８－１３</v>
      </c>
      <c r="E134" s="135"/>
      <c r="F134" s="135"/>
      <c r="G134" s="135"/>
      <c r="H134" s="135"/>
      <c r="I134" s="133"/>
      <c r="J134" s="57"/>
      <c r="K134" s="19"/>
    </row>
    <row r="135" spans="1:20" ht="18" customHeight="1" x14ac:dyDescent="0.15">
      <c r="A135" s="56"/>
      <c r="B135" s="132" t="s">
        <v>128</v>
      </c>
      <c r="C135" s="134"/>
      <c r="D135" s="132" t="str">
        <f>入力シート!C95</f>
        <v>新見市高尾２３６４</v>
      </c>
      <c r="E135" s="135"/>
      <c r="F135" s="135"/>
      <c r="G135" s="135"/>
      <c r="H135" s="135"/>
      <c r="I135" s="133"/>
      <c r="J135" s="57"/>
      <c r="K135" s="19"/>
    </row>
    <row r="136" spans="1:20" ht="18" customHeight="1" thickBot="1" x14ac:dyDescent="0.2">
      <c r="A136" s="23"/>
      <c r="B136" s="24"/>
      <c r="C136" s="24"/>
      <c r="D136" s="24"/>
      <c r="E136" s="24"/>
      <c r="F136" s="24"/>
      <c r="G136" s="24"/>
      <c r="H136" s="24"/>
      <c r="I136" s="24"/>
      <c r="J136" s="58"/>
      <c r="K136" s="19"/>
    </row>
    <row r="137" spans="1:20" ht="18" customHeight="1" x14ac:dyDescent="0.15">
      <c r="A137" s="19"/>
      <c r="B137" s="19"/>
      <c r="C137" s="19"/>
      <c r="D137" s="19"/>
      <c r="E137" s="19"/>
      <c r="F137" s="19"/>
      <c r="G137" s="19"/>
      <c r="H137" s="19"/>
      <c r="I137" s="19"/>
      <c r="J137" s="248" t="s">
        <v>226</v>
      </c>
      <c r="K137" s="19"/>
    </row>
    <row r="138" spans="1:20" ht="17.25" x14ac:dyDescent="0.15">
      <c r="A138" s="664" t="s">
        <v>51</v>
      </c>
      <c r="B138" s="664"/>
      <c r="C138" s="664"/>
      <c r="D138" s="664"/>
      <c r="E138" s="664"/>
      <c r="F138" s="664"/>
      <c r="G138" s="664"/>
      <c r="H138" s="664"/>
      <c r="I138" s="664"/>
      <c r="J138" s="664"/>
      <c r="K138" s="10"/>
    </row>
    <row r="139" spans="1:20" ht="18" customHeight="1" x14ac:dyDescent="0.15">
      <c r="A139" s="678" t="s">
        <v>87</v>
      </c>
      <c r="B139" s="678"/>
      <c r="C139" s="678"/>
      <c r="D139" s="678"/>
      <c r="E139" s="678"/>
      <c r="F139" s="678"/>
      <c r="G139" s="678"/>
      <c r="H139" s="678"/>
      <c r="I139" s="678"/>
      <c r="J139" s="678"/>
      <c r="K139" s="12"/>
    </row>
    <row r="140" spans="1:20" ht="18" customHeight="1" x14ac:dyDescent="0.15">
      <c r="A140" s="64"/>
      <c r="B140" s="64"/>
      <c r="C140" s="64"/>
      <c r="D140" s="64"/>
      <c r="E140" s="64"/>
      <c r="F140" s="64"/>
      <c r="G140" s="64"/>
      <c r="H140" s="64"/>
      <c r="I140" s="64"/>
      <c r="J140" s="64"/>
      <c r="K140" s="65"/>
    </row>
    <row r="141" spans="1:20" ht="18" customHeight="1" thickBot="1" x14ac:dyDescent="0.2">
      <c r="A141" s="703" t="s">
        <v>52</v>
      </c>
      <c r="B141" s="703"/>
      <c r="C141" s="703"/>
      <c r="D141" s="703"/>
      <c r="E141" s="703"/>
      <c r="F141" s="703"/>
      <c r="G141" s="703"/>
      <c r="H141" s="703"/>
      <c r="I141" s="703"/>
      <c r="J141" s="703"/>
      <c r="K141" s="12"/>
      <c r="L141" s="324" t="s">
        <v>287</v>
      </c>
    </row>
    <row r="142" spans="1:20" ht="17.25" customHeight="1" thickBot="1" x14ac:dyDescent="0.2">
      <c r="A142" s="686" t="s">
        <v>278</v>
      </c>
      <c r="B142" s="688"/>
      <c r="C142" s="688"/>
      <c r="D142" s="688"/>
      <c r="E142" s="689"/>
      <c r="F142" s="5"/>
      <c r="G142" s="685" t="s">
        <v>279</v>
      </c>
      <c r="H142" s="686"/>
      <c r="I142" s="685" t="s">
        <v>280</v>
      </c>
      <c r="J142" s="685"/>
      <c r="K142" s="39"/>
    </row>
    <row r="143" spans="1:20" ht="15.95" customHeight="1" x14ac:dyDescent="0.15">
      <c r="A143" s="342" t="str">
        <f>'出力シート（タイムライン）'!M48</f>
        <v>□大雨注意報</v>
      </c>
      <c r="B143" s="343"/>
      <c r="C143" s="343"/>
      <c r="D143" s="343"/>
      <c r="E143" s="344"/>
      <c r="F143" s="687"/>
      <c r="G143" s="651" t="str">
        <f>'出力シート（タイムライン）'!Q48</f>
        <v>□防災情報の収集(15分)</v>
      </c>
      <c r="H143" s="652"/>
      <c r="I143" s="651" t="str">
        <f>'出力シート（タイムライン）'!U48</f>
        <v>□所長、次長</v>
      </c>
      <c r="J143" s="652"/>
      <c r="K143" s="40"/>
      <c r="L143" s="682" t="s">
        <v>288</v>
      </c>
      <c r="M143" s="683"/>
      <c r="N143" s="683"/>
      <c r="O143" s="683"/>
      <c r="P143" s="684"/>
      <c r="Q143" s="319" t="str">
        <f>L143&amp;"　□"&amp;M144&amp;"　□"&amp;M145&amp;"　□"&amp;M147</f>
        <v>次のいずれかに該当する場合　□新見市に洪水注意報発表　□（地点）氾濫注意情報発表　□</v>
      </c>
      <c r="R143" s="319" t="s">
        <v>4</v>
      </c>
      <c r="T143" s="319" t="s">
        <v>5</v>
      </c>
    </row>
    <row r="144" spans="1:20" ht="15.95" customHeight="1" x14ac:dyDescent="0.15">
      <c r="A144" s="342" t="str">
        <f>'出力シート（タイムライン）'!M49</f>
        <v>□土砂災害危険度情報　レベル１相当</v>
      </c>
      <c r="B144" s="343"/>
      <c r="C144" s="343"/>
      <c r="D144" s="343"/>
      <c r="E144" s="344"/>
      <c r="F144" s="687"/>
      <c r="G144" s="653" t="str">
        <f>'出力シート（タイムライン）'!Q49</f>
        <v>□浸水防止対策の準備(2分)</v>
      </c>
      <c r="H144" s="654"/>
      <c r="I144" s="653" t="str">
        <f>'出力シート（タイムライン）'!U49</f>
        <v/>
      </c>
      <c r="J144" s="654"/>
      <c r="K144" s="93"/>
      <c r="L144" s="325" t="s">
        <v>289</v>
      </c>
      <c r="M144" s="18" t="str">
        <f>入力シート!C14&amp;"に洪水注意報発表"</f>
        <v>新見市に洪水注意報発表</v>
      </c>
      <c r="N144" s="18"/>
      <c r="O144" s="18"/>
      <c r="P144" s="57"/>
    </row>
    <row r="145" spans="1:20" ht="15.95" customHeight="1" x14ac:dyDescent="0.15">
      <c r="A145" s="342" t="str">
        <f>'出力シート（タイムライン）'!M50</f>
        <v/>
      </c>
      <c r="B145" s="343"/>
      <c r="C145" s="343"/>
      <c r="D145" s="343"/>
      <c r="E145" s="344"/>
      <c r="F145" s="687"/>
      <c r="G145" s="653" t="str">
        <f>'出力シート（タイムライン）'!Q50</f>
        <v>□参集職員への事前連絡(1分)</v>
      </c>
      <c r="H145" s="654"/>
      <c r="I145" s="653" t="str">
        <f>'出力シート（タイムライン）'!U50</f>
        <v/>
      </c>
      <c r="J145" s="654"/>
      <c r="K145" s="93"/>
      <c r="L145" s="325" t="s">
        <v>289</v>
      </c>
      <c r="M145" s="690" t="str">
        <f>入力シート!C61&amp;"（"&amp;入力シート!C63&amp;"地点）氾濫注意情報発表"</f>
        <v>（地点）氾濫注意情報発表</v>
      </c>
      <c r="N145" s="690"/>
      <c r="O145" s="690"/>
      <c r="P145" s="691"/>
    </row>
    <row r="146" spans="1:20" ht="15.95" customHeight="1" x14ac:dyDescent="0.15">
      <c r="A146" s="342" t="str">
        <f>'出力シート（タイムライン）'!M51</f>
        <v/>
      </c>
      <c r="B146" s="343"/>
      <c r="C146" s="343"/>
      <c r="D146" s="343"/>
      <c r="E146" s="344"/>
      <c r="F146" s="687"/>
      <c r="G146" s="653" t="str">
        <f>'出力シート（タイムライン）'!Q51</f>
        <v>□持出し品のチェック(1分)</v>
      </c>
      <c r="H146" s="654"/>
      <c r="I146" s="653" t="str">
        <f>'出力シート（タイムライン）'!U51</f>
        <v/>
      </c>
      <c r="J146" s="654"/>
      <c r="K146" s="93"/>
      <c r="L146" s="325"/>
      <c r="M146" s="690"/>
      <c r="N146" s="690"/>
      <c r="O146" s="690"/>
      <c r="P146" s="691"/>
    </row>
    <row r="147" spans="1:20" ht="15.95" customHeight="1" x14ac:dyDescent="0.15">
      <c r="A147" s="342" t="str">
        <f>'出力シート（タイムライン）'!M52</f>
        <v/>
      </c>
      <c r="B147" s="343"/>
      <c r="C147" s="343"/>
      <c r="D147" s="343"/>
      <c r="E147" s="344"/>
      <c r="F147" s="687"/>
      <c r="G147" s="653" t="str">
        <f>'出力シート（タイムライン）'!Q52</f>
        <v>□避難路の確認(5分)</v>
      </c>
      <c r="H147" s="654"/>
      <c r="I147" s="653" t="str">
        <f>'出力シート（タイムライン）'!U52</f>
        <v/>
      </c>
      <c r="J147" s="654"/>
      <c r="K147" s="93"/>
      <c r="L147" s="325" t="str">
        <f>IF(M147&lt;&gt;"","Ø","")</f>
        <v/>
      </c>
      <c r="M147" s="690" t="str">
        <f>IF(入力シート!C67&lt;&gt;0,入力シート!C67&amp;"（"&amp;入力シート!C69&amp;"地点）氾濫注意情報発表","")</f>
        <v/>
      </c>
      <c r="N147" s="690"/>
      <c r="O147" s="690"/>
      <c r="P147" s="691"/>
    </row>
    <row r="148" spans="1:20" ht="15.95" customHeight="1" x14ac:dyDescent="0.15">
      <c r="A148" s="342" t="str">
        <f>'出力シート（タイムライン）'!M53</f>
        <v/>
      </c>
      <c r="B148" s="343"/>
      <c r="C148" s="343"/>
      <c r="D148" s="343"/>
      <c r="E148" s="344"/>
      <c r="F148" s="687"/>
      <c r="G148" s="653" t="str">
        <f>'出力シート（タイムライン）'!Q53</f>
        <v>□利用者への注意喚起(10分)</v>
      </c>
      <c r="H148" s="654"/>
      <c r="I148" s="653" t="str">
        <f>'出力シート（タイムライン）'!U53</f>
        <v/>
      </c>
      <c r="J148" s="654"/>
      <c r="K148" s="93"/>
      <c r="L148" s="325"/>
      <c r="M148" s="690"/>
      <c r="N148" s="690"/>
      <c r="O148" s="690"/>
      <c r="P148" s="691"/>
    </row>
    <row r="149" spans="1:20" ht="15.95" customHeight="1" x14ac:dyDescent="0.15">
      <c r="A149" s="342" t="str">
        <f>'出力シート（タイムライン）'!M54</f>
        <v/>
      </c>
      <c r="B149" s="343"/>
      <c r="C149" s="343"/>
      <c r="D149" s="343"/>
      <c r="E149" s="344"/>
      <c r="F149" s="687"/>
      <c r="G149" s="653" t="str">
        <f>'出力シート（タイムライン）'!Q54</f>
        <v/>
      </c>
      <c r="H149" s="654"/>
      <c r="I149" s="653" t="str">
        <f>'出力シート（タイムライン）'!U54</f>
        <v/>
      </c>
      <c r="J149" s="654"/>
      <c r="K149" s="93"/>
      <c r="L149" s="325" t="str">
        <f>IF(M149&lt;&gt;"","Ø","")</f>
        <v/>
      </c>
      <c r="M149" s="690" t="str">
        <f>IF(入力シート!C73&lt;&gt;0,入力シート!C73&amp;"（"&amp;入力シート!C75&amp;"地点）氾濫注意情報発表","")</f>
        <v/>
      </c>
      <c r="N149" s="690"/>
      <c r="O149" s="690"/>
      <c r="P149" s="691"/>
    </row>
    <row r="150" spans="1:20" ht="15.95" customHeight="1" thickBot="1" x14ac:dyDescent="0.2">
      <c r="A150" s="345" t="str">
        <f>'出力シート（タイムライン）'!M55</f>
        <v/>
      </c>
      <c r="B150" s="346"/>
      <c r="C150" s="346"/>
      <c r="D150" s="346"/>
      <c r="E150" s="347"/>
      <c r="F150" s="687"/>
      <c r="G150" s="657" t="str">
        <f>'出力シート（タイムライン）'!Q55</f>
        <v/>
      </c>
      <c r="H150" s="658"/>
      <c r="I150" s="378"/>
      <c r="J150" s="379"/>
      <c r="K150" s="93"/>
      <c r="L150" s="326"/>
      <c r="M150" s="701"/>
      <c r="N150" s="701"/>
      <c r="O150" s="701"/>
      <c r="P150" s="702"/>
    </row>
    <row r="151" spans="1:20" ht="15.95" customHeight="1" thickBot="1" x14ac:dyDescent="0.2">
      <c r="A151" s="348"/>
      <c r="B151" s="349"/>
      <c r="C151" s="349"/>
      <c r="D151" s="349"/>
      <c r="E151" s="349"/>
      <c r="F151" s="350"/>
      <c r="G151" s="380"/>
      <c r="H151" s="380"/>
      <c r="I151" s="380"/>
      <c r="J151" s="380"/>
      <c r="K151" s="63"/>
      <c r="R151" s="320"/>
      <c r="T151" s="320"/>
    </row>
    <row r="152" spans="1:20" ht="15.95" customHeight="1" x14ac:dyDescent="0.15">
      <c r="A152" s="352" t="str">
        <f>'出力シート（タイムライン）'!M58</f>
        <v>□大雨警報</v>
      </c>
      <c r="B152" s="353"/>
      <c r="C152" s="353"/>
      <c r="D152" s="353"/>
      <c r="E152" s="354"/>
      <c r="F152" s="687"/>
      <c r="G152" s="711" t="str">
        <f>'出力シート（タイムライン）'!Q58</f>
        <v>□職員の参集(20分)</v>
      </c>
      <c r="H152" s="712"/>
      <c r="I152" s="651" t="str">
        <f>'出力シート（タイムライン）'!U58</f>
        <v>□所長、次長</v>
      </c>
      <c r="J152" s="652"/>
      <c r="K152" s="41"/>
      <c r="L152" s="682" t="s">
        <v>3</v>
      </c>
      <c r="M152" s="683"/>
      <c r="N152" s="683"/>
      <c r="O152" s="683"/>
      <c r="P152" s="684"/>
      <c r="Q152" s="319" t="str">
        <f>L152&amp;"　□"&amp;M153&amp;"　□"&amp;M155&amp;"　□"&amp;M156</f>
        <v>以下のいずれかに該当する場合　□新見市高尾に避難準備・高齢者等避難開始の発令　□新見市に洪水警報発表　□（地点）氾濫警戒情報発表</v>
      </c>
      <c r="R152" s="320" t="s">
        <v>4</v>
      </c>
      <c r="T152" s="319" t="s">
        <v>5</v>
      </c>
    </row>
    <row r="153" spans="1:20" ht="15.95" customHeight="1" x14ac:dyDescent="0.15">
      <c r="A153" s="342" t="str">
        <f>'出力シート（タイムライン）'!M59</f>
        <v>□土砂災害危険度情報　レベル２相当</v>
      </c>
      <c r="B153" s="343"/>
      <c r="C153" s="343"/>
      <c r="D153" s="343"/>
      <c r="E153" s="344"/>
      <c r="F153" s="687"/>
      <c r="G153" s="659" t="str">
        <f>'出力シート（タイムライン）'!Q59</f>
        <v>□土嚢の設置(20分)</v>
      </c>
      <c r="H153" s="660"/>
      <c r="I153" s="653" t="str">
        <f>'出力シート（タイムライン）'!U59</f>
        <v>□各担当</v>
      </c>
      <c r="J153" s="654"/>
      <c r="K153" s="41"/>
      <c r="L153" s="325" t="s">
        <v>289</v>
      </c>
      <c r="M153" s="705" t="str">
        <f>入力シート!C16&amp;"に避難準備・高齢者等避難開始の発令"</f>
        <v>新見市高尾に避難準備・高齢者等避難開始の発令</v>
      </c>
      <c r="N153" s="705"/>
      <c r="O153" s="705"/>
      <c r="P153" s="706"/>
      <c r="R153" s="320"/>
    </row>
    <row r="154" spans="1:20" ht="15.95" customHeight="1" x14ac:dyDescent="0.15">
      <c r="A154" s="342" t="str">
        <f>'出力シート（タイムライン）'!M60</f>
        <v/>
      </c>
      <c r="B154" s="343"/>
      <c r="C154" s="343"/>
      <c r="D154" s="343"/>
      <c r="E154" s="344"/>
      <c r="F154" s="687"/>
      <c r="G154" s="659" t="str">
        <f>'出力シート（タイムライン）'!Q60</f>
        <v>□重要備品、設備の退避(3分)</v>
      </c>
      <c r="H154" s="660"/>
      <c r="I154" s="653" t="str">
        <f>'出力シート（タイムライン）'!U60</f>
        <v>□主任</v>
      </c>
      <c r="J154" s="654"/>
      <c r="K154" s="41"/>
      <c r="L154" s="325"/>
      <c r="M154" s="705"/>
      <c r="N154" s="705"/>
      <c r="O154" s="705"/>
      <c r="P154" s="706"/>
      <c r="R154" s="319" t="s">
        <v>6</v>
      </c>
      <c r="T154" s="319" t="s">
        <v>7</v>
      </c>
    </row>
    <row r="155" spans="1:20" ht="15.95" customHeight="1" x14ac:dyDescent="0.15">
      <c r="A155" s="342" t="str">
        <f>'出力シート（タイムライン）'!M61</f>
        <v/>
      </c>
      <c r="B155" s="343"/>
      <c r="C155" s="343"/>
      <c r="D155" s="343"/>
      <c r="E155" s="344"/>
      <c r="F155" s="687"/>
      <c r="G155" s="659" t="str">
        <f>'出力シート（タイムライン）'!Q61</f>
        <v>□利用者家族への連絡(3分)</v>
      </c>
      <c r="H155" s="660"/>
      <c r="I155" s="653" t="str">
        <f>'出力シート（タイムライン）'!U61</f>
        <v/>
      </c>
      <c r="J155" s="654"/>
      <c r="K155" s="41"/>
      <c r="L155" s="325" t="s">
        <v>289</v>
      </c>
      <c r="M155" s="707" t="str">
        <f>入力シート!C14&amp;"に洪水警報発表"</f>
        <v>新見市に洪水警報発表</v>
      </c>
      <c r="N155" s="707"/>
      <c r="O155" s="707"/>
      <c r="P155" s="708"/>
    </row>
    <row r="156" spans="1:20" ht="15.95" customHeight="1" x14ac:dyDescent="0.15">
      <c r="A156" s="342" t="str">
        <f>'出力シート（タイムライン）'!M62</f>
        <v/>
      </c>
      <c r="B156" s="343"/>
      <c r="C156" s="343"/>
      <c r="D156" s="343"/>
      <c r="E156" s="344"/>
      <c r="F156" s="687"/>
      <c r="G156" s="659" t="str">
        <f>'出力シート（タイムライン）'!Q62</f>
        <v>□利用者家族への引渡し(3分)</v>
      </c>
      <c r="H156" s="660"/>
      <c r="I156" s="653" t="str">
        <f>'出力シート（タイムライン）'!U62</f>
        <v/>
      </c>
      <c r="J156" s="654"/>
      <c r="K156" s="41"/>
      <c r="L156" s="325" t="s">
        <v>289</v>
      </c>
      <c r="M156" s="709" t="str">
        <f>入力シート!C61&amp;"（"&amp;入力シート!C63&amp;"地点）氾濫警戒情報発表"</f>
        <v>（地点）氾濫警戒情報発表</v>
      </c>
      <c r="N156" s="709"/>
      <c r="O156" s="709"/>
      <c r="P156" s="710"/>
      <c r="R156" s="319" t="s">
        <v>8</v>
      </c>
      <c r="T156" s="319" t="s">
        <v>5</v>
      </c>
    </row>
    <row r="157" spans="1:20" ht="15.95" customHeight="1" x14ac:dyDescent="0.15">
      <c r="A157" s="342" t="str">
        <f>'出力シート（タイムライン）'!M63</f>
        <v/>
      </c>
      <c r="B157" s="343"/>
      <c r="C157" s="343"/>
      <c r="D157" s="343"/>
      <c r="E157" s="344"/>
      <c r="F157" s="687"/>
      <c r="G157" s="659" t="str">
        <f>'出力シート（タイムライン）'!Q63</f>
        <v>□持出し品の準備(3分)</v>
      </c>
      <c r="H157" s="660"/>
      <c r="I157" s="653" t="str">
        <f>'出力シート（タイムライン）'!U63</f>
        <v/>
      </c>
      <c r="J157" s="654"/>
      <c r="K157" s="41"/>
      <c r="L157" s="325"/>
      <c r="M157" s="709"/>
      <c r="N157" s="709"/>
      <c r="O157" s="709"/>
      <c r="P157" s="710"/>
    </row>
    <row r="158" spans="1:20" ht="15.95" customHeight="1" x14ac:dyDescent="0.15">
      <c r="A158" s="342" t="str">
        <f>'出力シート（タイムライン）'!M64</f>
        <v/>
      </c>
      <c r="B158" s="343"/>
      <c r="C158" s="343"/>
      <c r="D158" s="343"/>
      <c r="E158" s="344"/>
      <c r="F158" s="687"/>
      <c r="G158" s="659" t="str">
        <f>'出力シート（タイムライン）'!Q64</f>
        <v>□利用休止の判断(3分)</v>
      </c>
      <c r="H158" s="660"/>
      <c r="I158" s="653" t="str">
        <f>'出力シート（タイムライン）'!U64</f>
        <v/>
      </c>
      <c r="J158" s="654"/>
      <c r="K158" s="41"/>
      <c r="L158" s="325" t="str">
        <f>IF(M158&lt;&gt;"","Ø","")</f>
        <v/>
      </c>
      <c r="M158" s="709" t="str">
        <f>IF(入力シート!C67&lt;&gt;"",入力シート!C67&amp;"（"&amp;入力シート!C69&amp;"地点）氾濫警戒情報発表","")</f>
        <v/>
      </c>
      <c r="N158" s="709"/>
      <c r="O158" s="709"/>
      <c r="P158" s="710"/>
      <c r="R158" s="319" t="s">
        <v>9</v>
      </c>
      <c r="T158" s="319" t="s">
        <v>5</v>
      </c>
    </row>
    <row r="159" spans="1:20" ht="15.95" customHeight="1" x14ac:dyDescent="0.15">
      <c r="A159" s="342" t="str">
        <f>'出力シート（タイムライン）'!M65</f>
        <v/>
      </c>
      <c r="B159" s="343"/>
      <c r="C159" s="343"/>
      <c r="D159" s="343"/>
      <c r="E159" s="344"/>
      <c r="F159" s="687"/>
      <c r="G159" s="659" t="str">
        <f>'出力シート（タイムライン）'!Q65</f>
        <v>□持出し品を車両への積込(5分)</v>
      </c>
      <c r="H159" s="660"/>
      <c r="I159" s="653" t="str">
        <f>'出力シート（タイムライン）'!U65</f>
        <v/>
      </c>
      <c r="J159" s="654"/>
      <c r="K159" s="41"/>
      <c r="L159" s="325"/>
      <c r="M159" s="709"/>
      <c r="N159" s="709"/>
      <c r="O159" s="709"/>
      <c r="P159" s="710"/>
    </row>
    <row r="160" spans="1:20" ht="15.95" customHeight="1" x14ac:dyDescent="0.15">
      <c r="A160" s="342" t="str">
        <f>'出力シート（タイムライン）'!M67</f>
        <v/>
      </c>
      <c r="B160" s="343"/>
      <c r="C160" s="343"/>
      <c r="D160" s="343"/>
      <c r="E160" s="344"/>
      <c r="F160" s="687"/>
      <c r="G160" s="659"/>
      <c r="H160" s="660"/>
      <c r="I160" s="653" t="str">
        <f>'出力シート（タイムライン）'!U66</f>
        <v/>
      </c>
      <c r="J160" s="654"/>
      <c r="K160" s="41"/>
      <c r="L160" s="325" t="str">
        <f>IF(M160&lt;&gt;"","Ø","")</f>
        <v/>
      </c>
      <c r="M160" s="709" t="str">
        <f>IF(入力シート!C73&lt;&gt;"",入力シート!C73&amp;"（"&amp;入力シート!C75&amp;"地点）氾濫警戒情報発表","")</f>
        <v/>
      </c>
      <c r="N160" s="709"/>
      <c r="O160" s="709"/>
      <c r="P160" s="710"/>
      <c r="R160" s="319" t="s">
        <v>10</v>
      </c>
      <c r="T160" s="319" t="s">
        <v>7</v>
      </c>
    </row>
    <row r="161" spans="1:20" ht="15.95" customHeight="1" thickBot="1" x14ac:dyDescent="0.2">
      <c r="A161" s="345"/>
      <c r="B161" s="346"/>
      <c r="C161" s="346"/>
      <c r="D161" s="346"/>
      <c r="E161" s="347"/>
      <c r="F161" s="687"/>
      <c r="G161" s="381"/>
      <c r="H161" s="382"/>
      <c r="I161" s="657" t="str">
        <f>'出力シート（タイムライン）'!U67</f>
        <v/>
      </c>
      <c r="J161" s="658"/>
      <c r="K161" s="41"/>
      <c r="L161" s="326"/>
      <c r="M161" s="737"/>
      <c r="N161" s="737"/>
      <c r="O161" s="737"/>
      <c r="P161" s="738"/>
    </row>
    <row r="162" spans="1:20" ht="15.95" customHeight="1" thickBot="1" x14ac:dyDescent="0.2">
      <c r="A162" s="348"/>
      <c r="B162" s="351"/>
      <c r="C162" s="351"/>
      <c r="D162" s="351"/>
      <c r="E162" s="351"/>
      <c r="F162" s="350"/>
      <c r="G162" s="383"/>
      <c r="H162" s="383"/>
      <c r="I162" s="383"/>
      <c r="J162" s="383"/>
      <c r="K162" s="41"/>
    </row>
    <row r="163" spans="1:20" ht="15.95" customHeight="1" x14ac:dyDescent="0.15">
      <c r="A163" s="811" t="str">
        <f>'出力シート（タイムライン）'!M68</f>
        <v>□高齢者等避難（警戒レベル３）</v>
      </c>
      <c r="B163" s="812"/>
      <c r="C163" s="812"/>
      <c r="D163" s="812"/>
      <c r="E163" s="813"/>
      <c r="F163" s="670"/>
      <c r="G163" s="651" t="str">
        <f>'出力シート（タイムライン）'!Q68</f>
        <v>□避難開始の判断(20分)</v>
      </c>
      <c r="H163" s="652"/>
      <c r="I163" s="651" t="str">
        <f>'出力シート（タイムライン）'!U68</f>
        <v>□所長、次長</v>
      </c>
      <c r="J163" s="652"/>
      <c r="K163" s="40"/>
      <c r="L163" s="740" t="s">
        <v>20</v>
      </c>
      <c r="M163" s="741"/>
      <c r="N163" s="741"/>
      <c r="O163" s="741"/>
      <c r="P163" s="742"/>
      <c r="Q163" s="319" t="str">
        <f>L163&amp;"　□"&amp;M164&amp;"　□"&amp;M166&amp;"　□"&amp;M168</f>
        <v>以下のいずれかに該当する場合　□新見市高尾地区に避難勧告又は避難指示（緊急）の発令　□（地点）氾濫危険情報発表　□</v>
      </c>
      <c r="R163" s="319" t="s">
        <v>11</v>
      </c>
      <c r="T163" s="319" t="s">
        <v>7</v>
      </c>
    </row>
    <row r="164" spans="1:20" ht="15.95" customHeight="1" x14ac:dyDescent="0.15">
      <c r="A164" s="804" t="str">
        <f>'出力シート（タイムライン）'!M69</f>
        <v/>
      </c>
      <c r="B164" s="805"/>
      <c r="C164" s="805"/>
      <c r="D164" s="805"/>
      <c r="E164" s="806"/>
      <c r="F164" s="670"/>
      <c r="G164" s="653" t="str">
        <f>'出力シート（タイムライン）'!Q69</f>
        <v>□避難所への移動開始(15分)</v>
      </c>
      <c r="H164" s="654"/>
      <c r="I164" s="802" t="str">
        <f>'出力シート（タイムライン）'!U69</f>
        <v>□避難誘導員</v>
      </c>
      <c r="J164" s="803"/>
      <c r="K164" s="40"/>
      <c r="L164" s="325" t="s">
        <v>289</v>
      </c>
      <c r="M164" s="743" t="str">
        <f>入力シート!C16&amp;"地区に避難勧告又は避難指示（緊急）の発令"</f>
        <v>新見市高尾地区に避難勧告又は避難指示（緊急）の発令</v>
      </c>
      <c r="N164" s="744"/>
      <c r="O164" s="744"/>
      <c r="P164" s="745"/>
    </row>
    <row r="165" spans="1:20" ht="15.95" customHeight="1" x14ac:dyDescent="0.15">
      <c r="A165" s="804" t="str">
        <f>'出力シート（タイムライン）'!M70</f>
        <v/>
      </c>
      <c r="B165" s="805"/>
      <c r="C165" s="805"/>
      <c r="D165" s="805"/>
      <c r="E165" s="806"/>
      <c r="F165" s="670"/>
      <c r="G165" s="653" t="str">
        <f>'出力シート（タイムライン）'!Q70</f>
        <v>□利用者家族への避難開始連絡(15分)</v>
      </c>
      <c r="H165" s="654"/>
      <c r="I165" s="802" t="str">
        <f>'出力シート（タイムライン）'!U70</f>
        <v/>
      </c>
      <c r="J165" s="803"/>
      <c r="K165" s="93"/>
      <c r="L165" s="325"/>
      <c r="M165" s="743"/>
      <c r="N165" s="744"/>
      <c r="O165" s="744"/>
      <c r="P165" s="745"/>
    </row>
    <row r="166" spans="1:20" ht="15.95" customHeight="1" x14ac:dyDescent="0.15">
      <c r="A166" s="804" t="str">
        <f>'出力シート（タイムライン）'!M71</f>
        <v/>
      </c>
      <c r="B166" s="805"/>
      <c r="C166" s="805"/>
      <c r="D166" s="805"/>
      <c r="E166" s="806"/>
      <c r="F166" s="670"/>
      <c r="G166" s="653" t="str">
        <f>'出力シート（タイムライン）'!Q71</f>
        <v/>
      </c>
      <c r="H166" s="654"/>
      <c r="I166" s="802" t="str">
        <f>'出力シート（タイムライン）'!U71</f>
        <v/>
      </c>
      <c r="J166" s="803"/>
      <c r="K166" s="93"/>
      <c r="L166" s="325" t="s">
        <v>289</v>
      </c>
      <c r="M166" s="709" t="str">
        <f>入力シート!C61&amp;"（"&amp;入力シート!C63&amp;"地点）氾濫危険情報発表"</f>
        <v>（地点）氾濫危険情報発表</v>
      </c>
      <c r="N166" s="709"/>
      <c r="O166" s="709"/>
      <c r="P166" s="710"/>
    </row>
    <row r="167" spans="1:20" ht="15.95" customHeight="1" x14ac:dyDescent="0.15">
      <c r="A167" s="804" t="str">
        <f>'出力シート（タイムライン）'!M72</f>
        <v/>
      </c>
      <c r="B167" s="805"/>
      <c r="C167" s="805"/>
      <c r="D167" s="805"/>
      <c r="E167" s="806"/>
      <c r="F167" s="670"/>
      <c r="G167" s="653" t="str">
        <f>'出力シート（タイムライン）'!Q72</f>
        <v/>
      </c>
      <c r="H167" s="654"/>
      <c r="I167" s="802" t="str">
        <f>'出力シート（タイムライン）'!U72</f>
        <v/>
      </c>
      <c r="J167" s="803"/>
      <c r="K167" s="93"/>
      <c r="L167" s="325"/>
      <c r="M167" s="709"/>
      <c r="N167" s="709"/>
      <c r="O167" s="709"/>
      <c r="P167" s="710"/>
    </row>
    <row r="168" spans="1:20" ht="15.95" customHeight="1" x14ac:dyDescent="0.15">
      <c r="A168" s="804" t="str">
        <f>'出力シート（タイムライン）'!M73</f>
        <v/>
      </c>
      <c r="B168" s="805"/>
      <c r="C168" s="805"/>
      <c r="D168" s="805"/>
      <c r="E168" s="806"/>
      <c r="F168" s="670"/>
      <c r="G168" s="653" t="str">
        <f>'出力シート（タイムライン）'!Q73</f>
        <v/>
      </c>
      <c r="H168" s="654"/>
      <c r="I168" s="802" t="str">
        <f>'出力シート（タイムライン）'!U73</f>
        <v/>
      </c>
      <c r="J168" s="803"/>
      <c r="K168" s="93"/>
      <c r="L168" s="325" t="str">
        <f>IF(M168&lt;&gt;"","Ø","")</f>
        <v/>
      </c>
      <c r="M168" s="709" t="str">
        <f>IF(入力シート!C67&lt;&gt;"",入力シート!C67&amp;"（"&amp;入力シート!C69&amp;"地点）氾濫危険情報発表","")</f>
        <v/>
      </c>
      <c r="N168" s="709"/>
      <c r="O168" s="709"/>
      <c r="P168" s="710"/>
    </row>
    <row r="169" spans="1:20" ht="15.95" customHeight="1" x14ac:dyDescent="0.15">
      <c r="A169" s="804" t="str">
        <f>'出力シート（タイムライン）'!M74</f>
        <v/>
      </c>
      <c r="B169" s="805"/>
      <c r="C169" s="805"/>
      <c r="D169" s="805"/>
      <c r="E169" s="806"/>
      <c r="F169" s="670"/>
      <c r="G169" s="653" t="str">
        <f>'出力シート（タイムライン）'!Q74</f>
        <v/>
      </c>
      <c r="H169" s="654"/>
      <c r="I169" s="802" t="str">
        <f>'出力シート（タイムライン）'!U74</f>
        <v/>
      </c>
      <c r="J169" s="803"/>
      <c r="K169" s="327"/>
      <c r="L169" s="325"/>
      <c r="M169" s="709"/>
      <c r="N169" s="709"/>
      <c r="O169" s="709"/>
      <c r="P169" s="710"/>
    </row>
    <row r="170" spans="1:20" ht="15.95" customHeight="1" x14ac:dyDescent="0.15">
      <c r="A170" s="814" t="str">
        <f>'出力シート（タイムライン）'!M75</f>
        <v>□避難指示（警戒レベル４）</v>
      </c>
      <c r="B170" s="815"/>
      <c r="C170" s="815"/>
      <c r="D170" s="815"/>
      <c r="E170" s="816"/>
      <c r="F170" s="670"/>
      <c r="G170" s="800" t="str">
        <f>'出力シート（タイムライン）'!Q75</f>
        <v>□利用者避難完了の確認(5分)</v>
      </c>
      <c r="H170" s="801"/>
      <c r="I170" s="828" t="str">
        <f>'出力シート（タイムライン）'!U75</f>
        <v>□避難誘導員</v>
      </c>
      <c r="J170" s="829"/>
      <c r="K170" s="327"/>
      <c r="L170" s="325"/>
      <c r="M170" s="709"/>
      <c r="N170" s="709"/>
      <c r="O170" s="709"/>
      <c r="P170" s="710"/>
    </row>
    <row r="171" spans="1:20" ht="15.95" customHeight="1" x14ac:dyDescent="0.15">
      <c r="A171" s="804" t="str">
        <f>'出力シート（タイムライン）'!M76</f>
        <v>□土砂災害警戒情報</v>
      </c>
      <c r="B171" s="805"/>
      <c r="C171" s="805"/>
      <c r="D171" s="805"/>
      <c r="E171" s="806"/>
      <c r="F171" s="670"/>
      <c r="G171" s="653" t="str">
        <f>'出力シート（タイムライン）'!Q76</f>
        <v>□職員の安否確認(5分)</v>
      </c>
      <c r="H171" s="654"/>
      <c r="I171" s="802" t="str">
        <f>'出力シート（タイムライン）'!U76</f>
        <v/>
      </c>
      <c r="J171" s="803"/>
      <c r="K171" s="327"/>
      <c r="L171" s="325"/>
      <c r="M171" s="709"/>
      <c r="N171" s="709"/>
      <c r="O171" s="709"/>
      <c r="P171" s="710"/>
    </row>
    <row r="172" spans="1:20" ht="15.95" customHeight="1" x14ac:dyDescent="0.15">
      <c r="A172" s="804" t="str">
        <f>'出力シート（タイムライン）'!M77</f>
        <v>□土砂災害危険度情報　レベル３・４相当</v>
      </c>
      <c r="B172" s="805"/>
      <c r="C172" s="805"/>
      <c r="D172" s="805"/>
      <c r="E172" s="806"/>
      <c r="F172" s="670"/>
      <c r="G172" s="653" t="str">
        <f>'出力シート（タイムライン）'!Q77</f>
        <v>□利用者家族への避難先連絡(15分)</v>
      </c>
      <c r="H172" s="654"/>
      <c r="I172" s="802" t="str">
        <f>'出力シート（タイムライン）'!U77</f>
        <v/>
      </c>
      <c r="J172" s="803"/>
      <c r="K172" s="327"/>
      <c r="L172" s="325"/>
      <c r="M172" s="709"/>
      <c r="N172" s="709"/>
      <c r="O172" s="709"/>
      <c r="P172" s="710"/>
    </row>
    <row r="173" spans="1:20" ht="15.95" customHeight="1" x14ac:dyDescent="0.15">
      <c r="A173" s="804" t="str">
        <f>'出力シート（タイムライン）'!M78</f>
        <v/>
      </c>
      <c r="B173" s="805"/>
      <c r="C173" s="805"/>
      <c r="D173" s="805"/>
      <c r="E173" s="806"/>
      <c r="F173" s="670"/>
      <c r="G173" s="653" t="str">
        <f>'出力シート（タイムライン）'!Q78</f>
        <v>□急病人の緊急搬送要請(5分)</v>
      </c>
      <c r="H173" s="654"/>
      <c r="I173" s="802" t="str">
        <f>'出力シート（タイムライン）'!U78</f>
        <v/>
      </c>
      <c r="J173" s="803"/>
      <c r="K173" s="327"/>
      <c r="L173" s="325"/>
      <c r="M173" s="709"/>
      <c r="N173" s="709"/>
      <c r="O173" s="709"/>
      <c r="P173" s="710"/>
    </row>
    <row r="174" spans="1:20" ht="15.95" customHeight="1" x14ac:dyDescent="0.15">
      <c r="A174" s="804" t="str">
        <f>'出力シート（タイムライン）'!M79</f>
        <v/>
      </c>
      <c r="B174" s="805"/>
      <c r="C174" s="805"/>
      <c r="D174" s="805"/>
      <c r="E174" s="806"/>
      <c r="F174" s="670"/>
      <c r="G174" s="653" t="str">
        <f>'出力シート（タイムライン）'!Q79</f>
        <v/>
      </c>
      <c r="H174" s="654"/>
      <c r="I174" s="802" t="str">
        <f>'出力シート（タイムライン）'!U79</f>
        <v/>
      </c>
      <c r="J174" s="803"/>
      <c r="K174" s="93"/>
      <c r="L174" s="325"/>
      <c r="M174" s="709"/>
      <c r="N174" s="709"/>
      <c r="O174" s="709"/>
      <c r="P174" s="710"/>
    </row>
    <row r="175" spans="1:20" ht="15.95" customHeight="1" x14ac:dyDescent="0.15">
      <c r="A175" s="804" t="str">
        <f>'出力シート（タイムライン）'!M80</f>
        <v/>
      </c>
      <c r="B175" s="805"/>
      <c r="C175" s="805"/>
      <c r="D175" s="805"/>
      <c r="E175" s="806"/>
      <c r="F175" s="670"/>
      <c r="G175" s="653" t="str">
        <f>'出力シート（タイムライン）'!Q80</f>
        <v/>
      </c>
      <c r="H175" s="654"/>
      <c r="I175" s="802" t="str">
        <f>'出力シート（タイムライン）'!U80</f>
        <v/>
      </c>
      <c r="J175" s="803"/>
      <c r="K175" s="93"/>
      <c r="L175" s="325" t="str">
        <f>IF(M175&lt;&gt;"","Ø","")</f>
        <v/>
      </c>
      <c r="M175" s="709" t="str">
        <f>IF(入力シート!C73&lt;&gt;"",入力シート!C73&amp;"（"&amp;入力シート!C75&amp;"地点）氾濫危険情報発表","")</f>
        <v/>
      </c>
      <c r="N175" s="709"/>
      <c r="O175" s="709"/>
      <c r="P175" s="710"/>
    </row>
    <row r="176" spans="1:20" ht="15.95" customHeight="1" thickBot="1" x14ac:dyDescent="0.2">
      <c r="A176" s="804" t="str">
        <f>'出力シート（タイムライン）'!M81</f>
        <v/>
      </c>
      <c r="B176" s="805"/>
      <c r="C176" s="805"/>
      <c r="D176" s="805"/>
      <c r="E176" s="806"/>
      <c r="F176" s="670"/>
      <c r="G176" s="817" t="str">
        <f>'出力シート（タイムライン）'!Q81</f>
        <v/>
      </c>
      <c r="H176" s="818"/>
      <c r="I176" s="807" t="str">
        <f>'出力シート（タイムライン）'!U81</f>
        <v/>
      </c>
      <c r="J176" s="808"/>
      <c r="K176" s="93"/>
      <c r="L176" s="326"/>
      <c r="M176" s="737"/>
      <c r="N176" s="737"/>
      <c r="O176" s="737"/>
      <c r="P176" s="738"/>
    </row>
    <row r="177" spans="1:11" ht="15.95" customHeight="1" x14ac:dyDescent="0.15">
      <c r="A177" s="814" t="str">
        <f>'出力シート（タイムライン）'!M82</f>
        <v>□特別警報（警戒レベル５）</v>
      </c>
      <c r="B177" s="815"/>
      <c r="C177" s="815"/>
      <c r="D177" s="815"/>
      <c r="E177" s="816"/>
      <c r="F177" s="355"/>
      <c r="G177" s="653" t="str">
        <f>'出力シート（タイムライン）'!Q82</f>
        <v>□利用者の安全確保・体調管理(5分)</v>
      </c>
      <c r="H177" s="654"/>
      <c r="I177" s="802" t="str">
        <f>'出力シート（タイムライン）'!U82</f>
        <v>□全職員</v>
      </c>
      <c r="J177" s="803"/>
      <c r="K177" s="93"/>
    </row>
    <row r="178" spans="1:11" ht="15.95" customHeight="1" x14ac:dyDescent="0.15">
      <c r="A178" s="804" t="str">
        <f>'出力シート（タイムライン）'!M83</f>
        <v>□記録的短時間大雨情報</v>
      </c>
      <c r="B178" s="805"/>
      <c r="C178" s="805"/>
      <c r="D178" s="805"/>
      <c r="E178" s="806"/>
      <c r="F178" s="355"/>
      <c r="G178" s="653" t="str">
        <f>'出力シート（タイムライン）'!Q83</f>
        <v/>
      </c>
      <c r="H178" s="654"/>
      <c r="I178" s="802" t="str">
        <f>'出力シート（タイムライン）'!U83</f>
        <v/>
      </c>
      <c r="J178" s="803"/>
    </row>
    <row r="179" spans="1:11" ht="15.95" customHeight="1" x14ac:dyDescent="0.15">
      <c r="A179" s="804" t="str">
        <f>'出力シート（タイムライン）'!M84</f>
        <v/>
      </c>
      <c r="B179" s="805"/>
      <c r="C179" s="805"/>
      <c r="D179" s="805"/>
      <c r="E179" s="806"/>
      <c r="F179" s="355"/>
      <c r="G179" s="653" t="str">
        <f>'出力シート（タイムライン）'!Q84</f>
        <v/>
      </c>
      <c r="H179" s="654"/>
      <c r="I179" s="802" t="str">
        <f>'出力シート（タイムライン）'!U84</f>
        <v/>
      </c>
      <c r="J179" s="803"/>
    </row>
    <row r="180" spans="1:11" ht="15.95" customHeight="1" x14ac:dyDescent="0.15">
      <c r="A180" s="804" t="str">
        <f>'出力シート（タイムライン）'!M85</f>
        <v/>
      </c>
      <c r="B180" s="805"/>
      <c r="C180" s="805"/>
      <c r="D180" s="805"/>
      <c r="E180" s="806"/>
      <c r="F180" s="355"/>
      <c r="G180" s="653" t="str">
        <f>'出力シート（タイムライン）'!Q85</f>
        <v/>
      </c>
      <c r="H180" s="654"/>
      <c r="I180" s="802" t="str">
        <f>'出力シート（タイムライン）'!U85</f>
        <v/>
      </c>
      <c r="J180" s="803"/>
    </row>
    <row r="181" spans="1:11" ht="15.95" customHeight="1" x14ac:dyDescent="0.15">
      <c r="A181" s="804" t="str">
        <f>'出力シート（タイムライン）'!M86</f>
        <v/>
      </c>
      <c r="B181" s="805"/>
      <c r="C181" s="805"/>
      <c r="D181" s="805"/>
      <c r="E181" s="806"/>
      <c r="F181" s="355"/>
      <c r="G181" s="653" t="str">
        <f>'出力シート（タイムライン）'!Q86</f>
        <v/>
      </c>
      <c r="H181" s="654"/>
      <c r="I181" s="802" t="str">
        <f>'出力シート（タイムライン）'!U86</f>
        <v/>
      </c>
      <c r="J181" s="803"/>
    </row>
    <row r="182" spans="1:11" ht="15.95" customHeight="1" x14ac:dyDescent="0.15">
      <c r="A182" s="804" t="str">
        <f>'出力シート（タイムライン）'!M87</f>
        <v/>
      </c>
      <c r="B182" s="805"/>
      <c r="C182" s="805"/>
      <c r="D182" s="805"/>
      <c r="E182" s="806"/>
      <c r="F182" s="355"/>
      <c r="G182" s="653" t="str">
        <f>'出力シート（タイムライン）'!Q87</f>
        <v/>
      </c>
      <c r="H182" s="654"/>
      <c r="I182" s="802" t="str">
        <f>'出力シート（タイムライン）'!U87</f>
        <v/>
      </c>
      <c r="J182" s="803"/>
    </row>
    <row r="183" spans="1:11" ht="15.95" customHeight="1" x14ac:dyDescent="0.15">
      <c r="A183" s="804"/>
      <c r="B183" s="805"/>
      <c r="C183" s="805"/>
      <c r="D183" s="805"/>
      <c r="E183" s="806"/>
      <c r="F183" s="355"/>
      <c r="G183" s="653"/>
      <c r="H183" s="654"/>
      <c r="I183" s="802"/>
      <c r="J183" s="803"/>
    </row>
    <row r="184" spans="1:11" ht="15.95" customHeight="1" x14ac:dyDescent="0.15">
      <c r="A184" s="804"/>
      <c r="B184" s="805"/>
      <c r="C184" s="805"/>
      <c r="D184" s="805"/>
      <c r="E184" s="806"/>
      <c r="F184" s="355"/>
      <c r="G184" s="653"/>
      <c r="H184" s="654"/>
      <c r="I184" s="802"/>
      <c r="J184" s="803"/>
    </row>
    <row r="185" spans="1:11" ht="15.95" customHeight="1" thickBot="1" x14ac:dyDescent="0.2">
      <c r="A185" s="825"/>
      <c r="B185" s="826"/>
      <c r="C185" s="826"/>
      <c r="D185" s="826"/>
      <c r="E185" s="827"/>
      <c r="F185" s="355"/>
      <c r="G185" s="657"/>
      <c r="H185" s="658"/>
      <c r="I185" s="809"/>
      <c r="J185" s="810"/>
    </row>
    <row r="186" spans="1:11" ht="17.25" customHeight="1" x14ac:dyDescent="0.15">
      <c r="A186" s="641" t="s">
        <v>338</v>
      </c>
      <c r="B186" s="641"/>
      <c r="C186" s="641"/>
      <c r="D186" s="641"/>
      <c r="E186" s="641"/>
      <c r="F186" s="641"/>
      <c r="G186" s="641"/>
      <c r="H186" s="641"/>
      <c r="I186" s="641"/>
      <c r="J186" s="641"/>
    </row>
    <row r="187" spans="1:11" ht="17.25" customHeight="1" x14ac:dyDescent="0.15">
      <c r="J187" s="248" t="s">
        <v>227</v>
      </c>
    </row>
    <row r="188" spans="1:11" ht="17.25" x14ac:dyDescent="0.15">
      <c r="A188" s="664" t="s">
        <v>138</v>
      </c>
      <c r="B188" s="664"/>
      <c r="C188" s="664"/>
      <c r="D188" s="664"/>
      <c r="E188" s="664"/>
      <c r="F188" s="664"/>
      <c r="G188" s="664"/>
      <c r="H188" s="664"/>
      <c r="I188" s="664"/>
      <c r="J188" s="664"/>
      <c r="K188" s="10"/>
    </row>
    <row r="189" spans="1:11" ht="17.25" x14ac:dyDescent="0.15">
      <c r="A189" s="664" t="s">
        <v>12</v>
      </c>
      <c r="B189" s="664"/>
      <c r="C189" s="664"/>
      <c r="D189" s="664"/>
      <c r="E189" s="664"/>
      <c r="F189" s="664"/>
      <c r="G189" s="664"/>
      <c r="H189" s="664"/>
      <c r="I189" s="664"/>
      <c r="J189" s="664"/>
      <c r="K189" s="10"/>
    </row>
    <row r="190" spans="1:11" ht="18" x14ac:dyDescent="0.15">
      <c r="A190" s="739" t="s">
        <v>13</v>
      </c>
      <c r="B190" s="739"/>
      <c r="C190" s="739"/>
      <c r="D190" s="739"/>
      <c r="E190" s="739"/>
      <c r="F190" s="739"/>
      <c r="G190" s="739"/>
      <c r="H190" s="739"/>
      <c r="I190" s="739"/>
      <c r="J190" s="739"/>
      <c r="K190" s="13"/>
    </row>
    <row r="191" spans="1:11" ht="18" thickBot="1" x14ac:dyDescent="0.2">
      <c r="A191" s="2"/>
    </row>
    <row r="192" spans="1:11" ht="17.25" x14ac:dyDescent="0.15">
      <c r="A192" s="137" t="s">
        <v>14</v>
      </c>
      <c r="B192" s="266"/>
      <c r="C192" s="138"/>
      <c r="D192" s="760" t="s">
        <v>15</v>
      </c>
      <c r="E192" s="760"/>
      <c r="F192" s="760"/>
      <c r="G192" s="760"/>
      <c r="H192" s="760"/>
      <c r="I192" s="760"/>
      <c r="J192" s="761"/>
      <c r="K192" s="42"/>
    </row>
    <row r="193" spans="1:12" ht="18" x14ac:dyDescent="0.15">
      <c r="A193" s="139" t="s">
        <v>33</v>
      </c>
      <c r="B193" s="267"/>
      <c r="C193" s="671" t="s">
        <v>89</v>
      </c>
      <c r="D193" s="754"/>
      <c r="E193" s="754"/>
      <c r="F193" s="754"/>
      <c r="G193" s="754"/>
      <c r="H193" s="754"/>
      <c r="I193" s="754"/>
      <c r="J193" s="755"/>
      <c r="K193" s="43"/>
      <c r="L193" s="324" t="str">
        <f>"□"&amp;C193&amp;"　□"&amp;C194&amp;"　□"&amp;C195&amp;"　（"&amp;D198&amp;"、"&amp;D196&amp;"）"&amp;L202&amp;"　"&amp;L212</f>
        <v>□テレビ　□告知放送端末　□インターネット　（気象庁HP、おかやま防災ポータル）□新見市からの告知放送　□テレビ</v>
      </c>
    </row>
    <row r="194" spans="1:12" ht="18" x14ac:dyDescent="0.15">
      <c r="A194" s="140"/>
      <c r="B194" s="268"/>
      <c r="C194" s="463" t="s">
        <v>377</v>
      </c>
      <c r="D194" s="463"/>
      <c r="E194" s="463"/>
      <c r="F194" s="463"/>
      <c r="G194" s="463"/>
      <c r="H194" s="463"/>
      <c r="I194" s="463"/>
      <c r="J194" s="661"/>
      <c r="K194" s="43"/>
    </row>
    <row r="195" spans="1:12" ht="18" x14ac:dyDescent="0.15">
      <c r="A195" s="140"/>
      <c r="B195" s="268"/>
      <c r="C195" s="463" t="s">
        <v>21</v>
      </c>
      <c r="D195" s="463"/>
      <c r="E195" s="463"/>
      <c r="F195" s="463"/>
      <c r="G195" s="463"/>
      <c r="H195" s="463"/>
      <c r="I195" s="463"/>
      <c r="J195" s="661"/>
      <c r="K195" s="43"/>
    </row>
    <row r="196" spans="1:12" ht="18" x14ac:dyDescent="0.15">
      <c r="A196" s="140"/>
      <c r="B196" s="268"/>
      <c r="C196" s="15" t="s">
        <v>216</v>
      </c>
      <c r="D196" s="676" t="s">
        <v>320</v>
      </c>
      <c r="E196" s="676"/>
      <c r="F196" s="676"/>
      <c r="G196" s="676"/>
      <c r="H196" s="676"/>
      <c r="I196" s="676"/>
      <c r="J196" s="677"/>
      <c r="K196" s="43"/>
    </row>
    <row r="197" spans="1:12" ht="18" x14ac:dyDescent="0.15">
      <c r="A197" s="140"/>
      <c r="B197" s="268"/>
      <c r="C197" s="15"/>
      <c r="D197" s="265" t="s">
        <v>379</v>
      </c>
      <c r="E197" s="258"/>
      <c r="F197" s="258"/>
      <c r="G197" s="258"/>
      <c r="H197" s="258"/>
      <c r="I197" s="258"/>
      <c r="J197" s="259"/>
      <c r="K197" s="43"/>
    </row>
    <row r="198" spans="1:12" ht="18" customHeight="1" x14ac:dyDescent="0.15">
      <c r="A198" s="140"/>
      <c r="B198" s="268"/>
      <c r="C198" s="15" t="s">
        <v>216</v>
      </c>
      <c r="D198" s="676" t="s">
        <v>238</v>
      </c>
      <c r="E198" s="676"/>
      <c r="F198" s="676"/>
      <c r="G198" s="676"/>
      <c r="H198" s="676"/>
      <c r="I198" s="676"/>
      <c r="J198" s="677"/>
      <c r="K198" s="260"/>
    </row>
    <row r="199" spans="1:12" ht="18" customHeight="1" x14ac:dyDescent="0.15">
      <c r="A199" s="141"/>
      <c r="B199" s="142"/>
      <c r="C199" s="21"/>
      <c r="D199" s="271" t="s">
        <v>237</v>
      </c>
      <c r="E199" s="256"/>
      <c r="F199" s="256"/>
      <c r="G199" s="256"/>
      <c r="H199" s="256"/>
      <c r="I199" s="256"/>
      <c r="J199" s="257"/>
      <c r="K199" s="260"/>
    </row>
    <row r="200" spans="1:12" ht="18" x14ac:dyDescent="0.15">
      <c r="A200" s="756" t="s">
        <v>323</v>
      </c>
      <c r="B200" s="757"/>
      <c r="C200" s="15" t="s">
        <v>216</v>
      </c>
      <c r="D200" s="676" t="s">
        <v>322</v>
      </c>
      <c r="E200" s="676"/>
      <c r="F200" s="676"/>
      <c r="G200" s="676"/>
      <c r="H200" s="676"/>
      <c r="I200" s="676"/>
      <c r="J200" s="677"/>
      <c r="K200" s="43"/>
    </row>
    <row r="201" spans="1:12" ht="18" x14ac:dyDescent="0.15">
      <c r="A201" s="758"/>
      <c r="B201" s="759"/>
      <c r="C201" s="15"/>
      <c r="D201" s="265" t="s">
        <v>321</v>
      </c>
      <c r="E201" s="394"/>
      <c r="F201" s="394"/>
      <c r="G201" s="394"/>
      <c r="H201" s="394"/>
      <c r="I201" s="394"/>
      <c r="J201" s="395"/>
      <c r="K201" s="43"/>
    </row>
    <row r="202" spans="1:12" ht="18" x14ac:dyDescent="0.15">
      <c r="A202" s="143" t="s">
        <v>22</v>
      </c>
      <c r="B202" s="269"/>
      <c r="C202" s="671" t="str">
        <f>入力シート!C14&amp;"からの"&amp;入力シート!C79</f>
        <v>新見市からの告知放送</v>
      </c>
      <c r="D202" s="671"/>
      <c r="E202" s="671"/>
      <c r="F202" s="671"/>
      <c r="G202" s="671"/>
      <c r="H202" s="671"/>
      <c r="I202" s="671"/>
      <c r="J202" s="672"/>
      <c r="K202" s="44"/>
      <c r="L202" s="324" t="str">
        <f>"□"&amp;C202</f>
        <v>□新見市からの告知放送</v>
      </c>
    </row>
    <row r="203" spans="1:12" ht="17.25" x14ac:dyDescent="0.15">
      <c r="A203" s="144" t="s">
        <v>23</v>
      </c>
      <c r="B203" s="145"/>
      <c r="C203" s="463" t="s">
        <v>21</v>
      </c>
      <c r="D203" s="463"/>
      <c r="E203" s="463"/>
      <c r="F203" s="463"/>
      <c r="G203" s="463"/>
      <c r="H203" s="463"/>
      <c r="I203" s="463"/>
      <c r="J203" s="661"/>
      <c r="K203" s="44"/>
    </row>
    <row r="204" spans="1:12" ht="17.25" customHeight="1" x14ac:dyDescent="0.15">
      <c r="A204" s="144" t="s">
        <v>24</v>
      </c>
      <c r="B204" s="145"/>
      <c r="C204" s="15" t="s">
        <v>216</v>
      </c>
      <c r="D204" s="676" t="str">
        <f>"「川の防災情報」の"&amp;入力シート!C61&amp;IF(入力シート!C67&lt;&gt;"",","&amp;入力シート!C67,"")&amp;IF(入力シート!C73&lt;&gt;"",","&amp;入力シート!C73,"")&amp;"水位到達情報発表状況"</f>
        <v>「川の防災情報」の水位到達情報発表状況</v>
      </c>
      <c r="E204" s="676"/>
      <c r="F204" s="676"/>
      <c r="G204" s="676"/>
      <c r="H204" s="676"/>
      <c r="I204" s="676"/>
      <c r="J204" s="677"/>
      <c r="K204" s="20"/>
    </row>
    <row r="205" spans="1:12" ht="17.25" x14ac:dyDescent="0.15">
      <c r="A205" s="144"/>
      <c r="B205" s="145"/>
      <c r="C205" s="230"/>
      <c r="D205" s="676"/>
      <c r="E205" s="676"/>
      <c r="F205" s="676"/>
      <c r="G205" s="676"/>
      <c r="H205" s="676"/>
      <c r="I205" s="676"/>
      <c r="J205" s="677"/>
      <c r="K205" s="20"/>
    </row>
    <row r="206" spans="1:12" ht="17.25" x14ac:dyDescent="0.15">
      <c r="A206" s="144"/>
      <c r="B206" s="145"/>
      <c r="C206" s="230"/>
      <c r="D206" s="676"/>
      <c r="E206" s="676"/>
      <c r="F206" s="676"/>
      <c r="G206" s="676"/>
      <c r="H206" s="676"/>
      <c r="I206" s="676"/>
      <c r="J206" s="677"/>
      <c r="K206" s="20"/>
    </row>
    <row r="207" spans="1:12" ht="17.25" customHeight="1" x14ac:dyDescent="0.15">
      <c r="A207" s="144"/>
      <c r="B207" s="145"/>
      <c r="C207" s="15" t="s">
        <v>216</v>
      </c>
      <c r="D207" s="676" t="str">
        <f>"「川の防災情報」の"&amp;入力シート!C61&amp;IF(入力シート!C67&lt;&gt;"",","&amp;入力シート!C67,"")&amp;IF(入力シート!C73&lt;&gt;"",","&amp;入力シート!C73,"")&amp;"水位観測所の水位"</f>
        <v>「川の防災情報」の水位観測所の水位</v>
      </c>
      <c r="E207" s="676"/>
      <c r="F207" s="676"/>
      <c r="G207" s="676"/>
      <c r="H207" s="676"/>
      <c r="I207" s="676"/>
      <c r="J207" s="677"/>
      <c r="K207" s="20"/>
    </row>
    <row r="208" spans="1:12" ht="17.25" customHeight="1" x14ac:dyDescent="0.15">
      <c r="A208" s="146"/>
      <c r="B208" s="147"/>
      <c r="C208" s="230"/>
      <c r="D208" s="676"/>
      <c r="E208" s="676"/>
      <c r="F208" s="676"/>
      <c r="G208" s="676"/>
      <c r="H208" s="676"/>
      <c r="I208" s="676"/>
      <c r="J208" s="677"/>
      <c r="K208" s="20"/>
    </row>
    <row r="209" spans="1:12" ht="17.25" customHeight="1" x14ac:dyDescent="0.15">
      <c r="A209" s="146"/>
      <c r="B209" s="147"/>
      <c r="C209" s="230"/>
      <c r="D209" s="676"/>
      <c r="E209" s="676"/>
      <c r="F209" s="676"/>
      <c r="G209" s="676"/>
      <c r="H209" s="676"/>
      <c r="I209" s="676"/>
      <c r="J209" s="677"/>
      <c r="K209" s="20"/>
    </row>
    <row r="210" spans="1:12" ht="17.25" customHeight="1" x14ac:dyDescent="0.15">
      <c r="A210" s="146"/>
      <c r="B210" s="147"/>
      <c r="C210" s="15" t="s">
        <v>216</v>
      </c>
      <c r="D210" s="461" t="str">
        <f>"気象庁HPの洪水予報のサイト（http://www.jma.go.jp/jp/flood/）"</f>
        <v>気象庁HPの洪水予報のサイト（http://www.jma.go.jp/jp/flood/）</v>
      </c>
      <c r="E210" s="461"/>
      <c r="F210" s="461"/>
      <c r="G210" s="461"/>
      <c r="H210" s="461"/>
      <c r="I210" s="461"/>
      <c r="J210" s="673"/>
      <c r="K210" s="20"/>
    </row>
    <row r="211" spans="1:12" ht="17.25" customHeight="1" x14ac:dyDescent="0.15">
      <c r="A211" s="148"/>
      <c r="B211" s="270"/>
      <c r="C211" s="261"/>
      <c r="D211" s="674"/>
      <c r="E211" s="674"/>
      <c r="F211" s="674"/>
      <c r="G211" s="674"/>
      <c r="H211" s="674"/>
      <c r="I211" s="674"/>
      <c r="J211" s="675"/>
      <c r="K211" s="20"/>
    </row>
    <row r="212" spans="1:12" ht="17.25" customHeight="1" x14ac:dyDescent="0.15">
      <c r="A212" s="746" t="s">
        <v>407</v>
      </c>
      <c r="B212" s="747"/>
      <c r="C212" s="671" t="s">
        <v>339</v>
      </c>
      <c r="D212" s="671"/>
      <c r="E212" s="671"/>
      <c r="F212" s="671"/>
      <c r="G212" s="671"/>
      <c r="H212" s="671"/>
      <c r="I212" s="671"/>
      <c r="J212" s="672"/>
      <c r="K212" s="17"/>
      <c r="L212" s="324" t="str">
        <f>"□"&amp;C212</f>
        <v>□テレビ</v>
      </c>
    </row>
    <row r="213" spans="1:12" ht="17.25" customHeight="1" x14ac:dyDescent="0.15">
      <c r="A213" s="748"/>
      <c r="B213" s="749"/>
      <c r="C213" s="463" t="s">
        <v>377</v>
      </c>
      <c r="D213" s="463"/>
      <c r="E213" s="463"/>
      <c r="F213" s="463"/>
      <c r="G213" s="463"/>
      <c r="H213" s="463"/>
      <c r="I213" s="463"/>
      <c r="J213" s="661"/>
      <c r="K213" s="17"/>
    </row>
    <row r="214" spans="1:12" ht="17.25" customHeight="1" x14ac:dyDescent="0.15">
      <c r="A214" s="748"/>
      <c r="B214" s="749"/>
      <c r="C214" s="463" t="s">
        <v>340</v>
      </c>
      <c r="D214" s="463"/>
      <c r="E214" s="463"/>
      <c r="F214" s="463"/>
      <c r="G214" s="463"/>
      <c r="H214" s="463"/>
      <c r="I214" s="463"/>
      <c r="J214" s="661"/>
      <c r="K214" s="17"/>
    </row>
    <row r="215" spans="1:12" ht="17.25" customHeight="1" x14ac:dyDescent="0.15">
      <c r="A215" s="748"/>
      <c r="B215" s="749"/>
      <c r="C215" s="398" t="str">
        <f>IF(入力シート!C81&lt;&gt;"","Ø","")</f>
        <v>Ø</v>
      </c>
      <c r="D215" s="766" t="str">
        <f>IF(入力シート!C81&lt;&gt;"",入力シート!C14&amp;"のサイト（"&amp;入力シート!C81&amp;"）","")</f>
        <v>新見市のサイト（https://www.city.niimi.okayama.jp/index.php）</v>
      </c>
      <c r="E215" s="766"/>
      <c r="F215" s="766"/>
      <c r="G215" s="766"/>
      <c r="H215" s="766"/>
      <c r="I215" s="766"/>
      <c r="J215" s="767"/>
      <c r="K215" s="17"/>
    </row>
    <row r="216" spans="1:12" ht="17.25" customHeight="1" x14ac:dyDescent="0.15">
      <c r="A216" s="748"/>
      <c r="B216" s="749"/>
      <c r="D216" s="766"/>
      <c r="E216" s="766"/>
      <c r="F216" s="766"/>
      <c r="G216" s="766"/>
      <c r="H216" s="766"/>
      <c r="I216" s="766"/>
      <c r="J216" s="767"/>
      <c r="K216" s="20"/>
    </row>
    <row r="217" spans="1:12" ht="17.25" customHeight="1" x14ac:dyDescent="0.15">
      <c r="A217" s="748"/>
      <c r="B217" s="749"/>
      <c r="C217" s="463" t="str">
        <f>IF(入力シート!C83="○",入力シート!C14&amp;"の避難情報に係る緊急速報メール","")</f>
        <v>新見市の避難情報に係る緊急速報メール</v>
      </c>
      <c r="D217" s="463"/>
      <c r="E217" s="463"/>
      <c r="F217" s="463"/>
      <c r="G217" s="463"/>
      <c r="H217" s="463"/>
      <c r="I217" s="463"/>
      <c r="J217" s="661"/>
      <c r="K217" s="20"/>
    </row>
    <row r="218" spans="1:12" ht="17.25" customHeight="1" thickBot="1" x14ac:dyDescent="0.2">
      <c r="A218" s="752"/>
      <c r="B218" s="753"/>
      <c r="C218" s="821"/>
      <c r="D218" s="822"/>
      <c r="E218" s="822"/>
      <c r="F218" s="822"/>
      <c r="G218" s="822"/>
      <c r="H218" s="822"/>
      <c r="I218" s="822"/>
      <c r="J218" s="823"/>
      <c r="K218" s="17"/>
    </row>
    <row r="219" spans="1:12" ht="17.25" customHeight="1" x14ac:dyDescent="0.15">
      <c r="A219" s="67" t="s">
        <v>35</v>
      </c>
      <c r="B219" s="662" t="s">
        <v>375</v>
      </c>
      <c r="C219" s="662"/>
      <c r="D219" s="662"/>
      <c r="E219" s="662"/>
      <c r="F219" s="662"/>
      <c r="G219" s="662"/>
      <c r="H219" s="662"/>
      <c r="I219" s="662"/>
      <c r="J219" s="662"/>
      <c r="K219" s="20"/>
    </row>
    <row r="220" spans="1:12" ht="17.25" customHeight="1" x14ac:dyDescent="0.15">
      <c r="A220" s="68"/>
      <c r="B220" s="663"/>
      <c r="C220" s="663"/>
      <c r="D220" s="663"/>
      <c r="E220" s="663"/>
      <c r="F220" s="663"/>
      <c r="G220" s="663"/>
      <c r="H220" s="663"/>
      <c r="I220" s="663"/>
      <c r="J220" s="663"/>
      <c r="K220" s="12"/>
    </row>
    <row r="221" spans="1:12" ht="17.25" customHeight="1" x14ac:dyDescent="0.15">
      <c r="A221" s="68" t="s">
        <v>35</v>
      </c>
      <c r="B221" s="665" t="s">
        <v>36</v>
      </c>
      <c r="C221" s="665"/>
      <c r="D221" s="665"/>
      <c r="E221" s="665"/>
      <c r="F221" s="665"/>
      <c r="G221" s="665"/>
      <c r="H221" s="665"/>
      <c r="I221" s="665"/>
      <c r="J221" s="665"/>
      <c r="K221" s="12"/>
    </row>
    <row r="222" spans="1:12" ht="17.25" customHeight="1" x14ac:dyDescent="0.15">
      <c r="A222" s="68"/>
      <c r="B222" s="665"/>
      <c r="C222" s="665"/>
      <c r="D222" s="665"/>
      <c r="E222" s="665"/>
      <c r="F222" s="665"/>
      <c r="G222" s="665"/>
      <c r="H222" s="665"/>
      <c r="I222" s="665"/>
      <c r="J222" s="665"/>
      <c r="K222" s="12"/>
    </row>
    <row r="223" spans="1:12" ht="17.25" customHeight="1" x14ac:dyDescent="0.15">
      <c r="A223" s="12"/>
      <c r="B223" s="12"/>
      <c r="C223" s="12"/>
      <c r="D223" s="12"/>
      <c r="E223" s="60"/>
      <c r="F223" s="12"/>
      <c r="G223" s="12"/>
      <c r="H223" s="12"/>
      <c r="I223" s="12"/>
      <c r="J223" s="12"/>
      <c r="K223" s="12"/>
    </row>
    <row r="224" spans="1:12" ht="17.25" customHeight="1" x14ac:dyDescent="0.15">
      <c r="A224" s="664" t="s">
        <v>25</v>
      </c>
      <c r="B224" s="664"/>
      <c r="C224" s="664"/>
      <c r="D224" s="664"/>
      <c r="E224" s="664"/>
      <c r="F224" s="664"/>
      <c r="G224" s="664"/>
      <c r="H224" s="664"/>
      <c r="I224" s="664"/>
      <c r="J224" s="664"/>
      <c r="K224" s="10"/>
    </row>
    <row r="225" spans="1:11" ht="17.25" customHeight="1" x14ac:dyDescent="0.15">
      <c r="A225" s="665" t="s">
        <v>53</v>
      </c>
      <c r="B225" s="665"/>
      <c r="C225" s="665"/>
      <c r="D225" s="665"/>
      <c r="E225" s="665"/>
      <c r="F225" s="665"/>
      <c r="G225" s="665"/>
      <c r="H225" s="665"/>
      <c r="I225" s="665"/>
      <c r="J225" s="665"/>
      <c r="K225" s="12"/>
    </row>
    <row r="226" spans="1:11" ht="17.25" customHeight="1" x14ac:dyDescent="0.15">
      <c r="A226" s="665"/>
      <c r="B226" s="665"/>
      <c r="C226" s="665"/>
      <c r="D226" s="665"/>
      <c r="E226" s="665"/>
      <c r="F226" s="665"/>
      <c r="G226" s="665"/>
      <c r="H226" s="665"/>
      <c r="I226" s="665"/>
      <c r="J226" s="665"/>
      <c r="K226" s="12"/>
    </row>
    <row r="227" spans="1:11" ht="18" customHeight="1" x14ac:dyDescent="0.15">
      <c r="A227" s="678" t="s">
        <v>140</v>
      </c>
      <c r="B227" s="678"/>
      <c r="C227" s="678"/>
      <c r="D227" s="678"/>
      <c r="E227" s="678"/>
      <c r="F227" s="678"/>
      <c r="G227" s="678"/>
      <c r="H227" s="678"/>
      <c r="I227" s="678"/>
      <c r="J227" s="678"/>
      <c r="K227" s="12"/>
    </row>
    <row r="228" spans="1:11" ht="18" customHeight="1" x14ac:dyDescent="0.15">
      <c r="A228" s="678"/>
      <c r="B228" s="678"/>
      <c r="C228" s="678"/>
      <c r="D228" s="678"/>
      <c r="E228" s="678"/>
      <c r="F228" s="678"/>
      <c r="G228" s="678"/>
      <c r="H228" s="678"/>
      <c r="I228" s="678"/>
      <c r="J228" s="678"/>
      <c r="K228" s="12"/>
    </row>
    <row r="229" spans="1:11" ht="18" customHeight="1" x14ac:dyDescent="0.15">
      <c r="A229" s="678" t="s">
        <v>86</v>
      </c>
      <c r="B229" s="678"/>
      <c r="C229" s="678"/>
      <c r="D229" s="678"/>
      <c r="E229" s="678"/>
      <c r="F229" s="678"/>
      <c r="G229" s="678"/>
      <c r="H229" s="678"/>
      <c r="I229" s="678"/>
      <c r="J229" s="678"/>
      <c r="K229" s="86"/>
    </row>
    <row r="230" spans="1:11" ht="18" customHeight="1" x14ac:dyDescent="0.15">
      <c r="B230" s="731" t="str">
        <f>入力シート!C14&amp;入力シート!C85&amp;" "&amp;入力シート!C87</f>
        <v>新見市福祉部福祉課 0867-72-6125</v>
      </c>
      <c r="C230" s="731"/>
      <c r="D230" s="731"/>
      <c r="E230" s="731"/>
      <c r="F230" s="731"/>
      <c r="G230" s="731"/>
      <c r="H230" s="731"/>
      <c r="I230" s="731"/>
      <c r="J230" s="731"/>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48" t="s">
        <v>228</v>
      </c>
      <c r="K232" s="86"/>
    </row>
    <row r="233" spans="1:11" ht="17.25" x14ac:dyDescent="0.15">
      <c r="A233" s="664" t="s">
        <v>139</v>
      </c>
      <c r="B233" s="664"/>
      <c r="C233" s="664"/>
      <c r="D233" s="664"/>
      <c r="E233" s="664"/>
      <c r="F233" s="664"/>
      <c r="G233" s="664"/>
      <c r="H233" s="664"/>
      <c r="I233" s="664"/>
      <c r="J233" s="664"/>
      <c r="K233" s="10"/>
    </row>
    <row r="234" spans="1:11" ht="17.25" x14ac:dyDescent="0.15">
      <c r="A234" s="664" t="s">
        <v>134</v>
      </c>
      <c r="B234" s="664"/>
      <c r="C234" s="664"/>
      <c r="D234" s="664"/>
      <c r="E234" s="664"/>
      <c r="F234" s="664"/>
      <c r="G234" s="664"/>
      <c r="H234" s="664"/>
      <c r="I234" s="664"/>
      <c r="J234" s="664"/>
      <c r="K234" s="10"/>
    </row>
    <row r="235" spans="1:11" ht="17.25" customHeight="1" x14ac:dyDescent="0.15">
      <c r="A235" s="678" t="s">
        <v>136</v>
      </c>
      <c r="B235" s="678"/>
      <c r="C235" s="678"/>
      <c r="D235" s="678"/>
      <c r="E235" s="678"/>
      <c r="F235" s="678"/>
      <c r="G235" s="678"/>
      <c r="H235" s="678"/>
      <c r="I235" s="678"/>
      <c r="J235" s="678"/>
      <c r="K235" s="12"/>
    </row>
    <row r="236" spans="1:11" ht="17.25" customHeight="1" x14ac:dyDescent="0.15">
      <c r="A236" s="678"/>
      <c r="B236" s="678"/>
      <c r="C236" s="678"/>
      <c r="D236" s="678"/>
      <c r="E236" s="678"/>
      <c r="F236" s="678"/>
      <c r="G236" s="678"/>
      <c r="H236" s="678"/>
      <c r="I236" s="678"/>
      <c r="J236" s="678"/>
      <c r="K236" s="65"/>
    </row>
    <row r="237" spans="1:11" ht="17.25" customHeight="1" x14ac:dyDescent="0.15">
      <c r="A237" s="678"/>
      <c r="B237" s="678"/>
      <c r="C237" s="678"/>
      <c r="D237" s="678"/>
      <c r="E237" s="678"/>
      <c r="F237" s="678"/>
      <c r="G237" s="678"/>
      <c r="H237" s="678"/>
      <c r="I237" s="678"/>
      <c r="J237" s="678"/>
      <c r="K237" s="65"/>
    </row>
    <row r="238" spans="1:11" ht="17.25" customHeight="1" x14ac:dyDescent="0.15">
      <c r="A238" s="678"/>
      <c r="B238" s="678"/>
      <c r="C238" s="678"/>
      <c r="D238" s="678"/>
      <c r="E238" s="678"/>
      <c r="F238" s="678"/>
      <c r="G238" s="678"/>
      <c r="H238" s="678"/>
      <c r="I238" s="678"/>
      <c r="J238" s="678"/>
      <c r="K238" s="12"/>
    </row>
    <row r="239" spans="1:11" ht="17.25" x14ac:dyDescent="0.15">
      <c r="A239" s="2"/>
      <c r="B239" s="19"/>
      <c r="C239" s="19"/>
      <c r="D239" s="19"/>
      <c r="E239" s="19"/>
      <c r="F239" s="19"/>
      <c r="G239" s="19"/>
      <c r="H239" s="19"/>
      <c r="I239" s="19"/>
      <c r="J239" s="19"/>
      <c r="K239" s="19"/>
    </row>
    <row r="240" spans="1:11" ht="17.25" x14ac:dyDescent="0.15">
      <c r="A240" s="664" t="s">
        <v>16</v>
      </c>
      <c r="B240" s="664"/>
      <c r="C240" s="664"/>
      <c r="D240" s="664"/>
      <c r="E240" s="664"/>
      <c r="F240" s="664"/>
      <c r="G240" s="664"/>
      <c r="H240" s="664"/>
      <c r="I240" s="664"/>
      <c r="J240" s="664"/>
      <c r="K240" s="10"/>
    </row>
    <row r="241" spans="1:11" ht="17.25" customHeight="1" x14ac:dyDescent="0.15">
      <c r="A241" s="678" t="s">
        <v>133</v>
      </c>
      <c r="B241" s="678"/>
      <c r="C241" s="678"/>
      <c r="D241" s="678"/>
      <c r="E241" s="678"/>
      <c r="F241" s="678"/>
      <c r="G241" s="678"/>
      <c r="H241" s="678"/>
      <c r="I241" s="678"/>
      <c r="J241" s="678"/>
      <c r="K241" s="12"/>
    </row>
    <row r="242" spans="1:11" ht="17.25" customHeight="1" x14ac:dyDescent="0.15">
      <c r="A242" s="678"/>
      <c r="B242" s="678"/>
      <c r="C242" s="678"/>
      <c r="D242" s="678"/>
      <c r="E242" s="678"/>
      <c r="F242" s="678"/>
      <c r="G242" s="678"/>
      <c r="H242" s="678"/>
      <c r="I242" s="678"/>
      <c r="J242" s="678"/>
      <c r="K242" s="12"/>
    </row>
    <row r="243" spans="1:11" ht="17.25" x14ac:dyDescent="0.15">
      <c r="A243" s="2"/>
      <c r="B243" s="19"/>
      <c r="C243" s="19"/>
      <c r="D243" s="19"/>
      <c r="E243" s="19"/>
      <c r="F243" s="19"/>
      <c r="G243" s="19"/>
      <c r="H243" s="19"/>
      <c r="I243" s="19"/>
      <c r="J243" s="19"/>
      <c r="K243" s="19"/>
    </row>
    <row r="244" spans="1:11" ht="17.25" x14ac:dyDescent="0.15">
      <c r="A244" s="664" t="s">
        <v>54</v>
      </c>
      <c r="B244" s="664"/>
      <c r="C244" s="664"/>
      <c r="D244" s="664"/>
      <c r="E244" s="664"/>
      <c r="F244" s="664"/>
      <c r="G244" s="664"/>
      <c r="H244" s="664"/>
      <c r="I244" s="664"/>
      <c r="J244" s="664"/>
      <c r="K244" s="10"/>
    </row>
    <row r="245" spans="1:11" ht="17.25" customHeight="1" x14ac:dyDescent="0.15">
      <c r="A245" s="678" t="s">
        <v>132</v>
      </c>
      <c r="B245" s="678"/>
      <c r="C245" s="678"/>
      <c r="D245" s="678"/>
      <c r="E245" s="678"/>
      <c r="F245" s="678"/>
      <c r="G245" s="678"/>
      <c r="H245" s="678"/>
      <c r="I245" s="678"/>
      <c r="J245" s="678"/>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720" t="s">
        <v>57</v>
      </c>
      <c r="E247" s="721"/>
      <c r="F247" s="720" t="s">
        <v>55</v>
      </c>
      <c r="G247" s="721"/>
      <c r="H247" s="720" t="s">
        <v>56</v>
      </c>
      <c r="I247" s="722"/>
      <c r="J247" s="19"/>
      <c r="K247" s="19"/>
    </row>
    <row r="248" spans="1:11" ht="17.25" x14ac:dyDescent="0.15">
      <c r="A248" s="2"/>
      <c r="B248" s="716" t="s">
        <v>135</v>
      </c>
      <c r="C248" s="717"/>
      <c r="D248" s="723" t="str">
        <f>入力シート!C93</f>
        <v>新見第一中学校</v>
      </c>
      <c r="E248" s="724"/>
      <c r="F248" s="723" t="str">
        <f>入力シート!C99&amp;"m"</f>
        <v>300m</v>
      </c>
      <c r="G248" s="724"/>
      <c r="H248" s="356" t="s">
        <v>141</v>
      </c>
      <c r="I248" s="357" t="str">
        <f>IF(入力シート!G101&gt;0," "&amp;入力シート!G101&amp;"分","")</f>
        <v xml:space="preserve"> 3分</v>
      </c>
      <c r="J248" s="19"/>
      <c r="K248" s="19"/>
    </row>
    <row r="249" spans="1:11" ht="17.25" x14ac:dyDescent="0.15">
      <c r="A249" s="2"/>
      <c r="B249" s="733"/>
      <c r="C249" s="734"/>
      <c r="D249" s="725"/>
      <c r="E249" s="726"/>
      <c r="F249" s="725"/>
      <c r="G249" s="726"/>
      <c r="H249" s="358" t="s">
        <v>142</v>
      </c>
      <c r="I249" s="359" t="str">
        <f>IF(入力シート!G103&gt;0," "&amp;入力シート!G103&amp;"台","")</f>
        <v xml:space="preserve"> 5台</v>
      </c>
      <c r="J249" s="19"/>
      <c r="K249" s="19"/>
    </row>
    <row r="250" spans="1:11" ht="17.25" x14ac:dyDescent="0.15">
      <c r="A250" s="2"/>
      <c r="B250" s="732" t="s">
        <v>290</v>
      </c>
      <c r="C250" s="717"/>
      <c r="D250" s="727" t="str">
        <f>IF(入力シート!C111&gt;0,入力シート!C111,"")</f>
        <v/>
      </c>
      <c r="E250" s="728"/>
      <c r="F250" s="723" t="str">
        <f>IF(入力シート!C111&gt;0,入力シート!C117&amp;"m","")</f>
        <v/>
      </c>
      <c r="G250" s="724"/>
      <c r="H250" s="356" t="str">
        <f>IF(入力シート!C111&gt;0,"□徒歩","")</f>
        <v/>
      </c>
      <c r="I250" s="357" t="str">
        <f>IF(入力シート!C111&gt;0," "&amp;入力シート!G119&amp;"分","")</f>
        <v/>
      </c>
      <c r="J250" s="19"/>
      <c r="K250" s="19"/>
    </row>
    <row r="251" spans="1:11" ht="17.25" x14ac:dyDescent="0.15">
      <c r="A251" s="2"/>
      <c r="B251" s="733"/>
      <c r="C251" s="734"/>
      <c r="D251" s="735"/>
      <c r="E251" s="736"/>
      <c r="F251" s="725"/>
      <c r="G251" s="726"/>
      <c r="H251" s="358" t="str">
        <f>IF(入力シート!C111&gt;0,"□車両 ","")</f>
        <v/>
      </c>
      <c r="I251" s="393" t="str">
        <f>IF(入力シート!C111&gt;0," "&amp;入力シート!G121&amp;"台","")</f>
        <v/>
      </c>
      <c r="J251" s="19"/>
      <c r="K251" s="19"/>
    </row>
    <row r="252" spans="1:11" ht="17.25" x14ac:dyDescent="0.15">
      <c r="A252" s="2"/>
      <c r="B252" s="716" t="s">
        <v>58</v>
      </c>
      <c r="C252" s="717"/>
      <c r="D252" s="727" t="str">
        <f>IF(入力シート!C129="","-",入力シート!C129)</f>
        <v>施設の２階</v>
      </c>
      <c r="E252" s="728"/>
      <c r="F252" s="777"/>
      <c r="G252" s="778"/>
      <c r="H252" s="777"/>
      <c r="I252" s="791"/>
      <c r="J252" s="19"/>
      <c r="K252" s="19"/>
    </row>
    <row r="253" spans="1:11" ht="18" thickBot="1" x14ac:dyDescent="0.2">
      <c r="A253" s="2"/>
      <c r="B253" s="718"/>
      <c r="C253" s="719"/>
      <c r="D253" s="729"/>
      <c r="E253" s="730"/>
      <c r="F253" s="779"/>
      <c r="G253" s="780"/>
      <c r="H253" s="779"/>
      <c r="I253" s="792"/>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49" t="s">
        <v>167</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2" ht="17.25" x14ac:dyDescent="0.15">
      <c r="A273" s="2"/>
      <c r="B273" s="19"/>
      <c r="C273" s="19"/>
      <c r="D273" s="19"/>
      <c r="E273" s="19"/>
      <c r="F273" s="19"/>
      <c r="G273" s="19"/>
      <c r="H273" s="19"/>
      <c r="I273" s="19"/>
      <c r="J273" s="19"/>
      <c r="K273" s="19"/>
    </row>
    <row r="274" spans="1:12" ht="17.25" x14ac:dyDescent="0.15">
      <c r="A274" s="2"/>
      <c r="B274" s="19"/>
      <c r="C274" s="19"/>
      <c r="D274" s="19"/>
      <c r="E274" s="19"/>
      <c r="F274" s="19"/>
      <c r="G274" s="19"/>
      <c r="H274" s="19"/>
      <c r="I274" s="19"/>
      <c r="J274" s="19"/>
      <c r="K274" s="19"/>
    </row>
    <row r="275" spans="1:12" ht="17.25" x14ac:dyDescent="0.15">
      <c r="A275" s="2"/>
      <c r="B275" s="19"/>
      <c r="C275" s="19"/>
      <c r="D275" s="19"/>
      <c r="E275" s="19"/>
      <c r="F275" s="19"/>
      <c r="G275" s="19"/>
      <c r="H275" s="19"/>
      <c r="I275" s="19"/>
      <c r="J275" s="19"/>
      <c r="K275" s="19"/>
    </row>
    <row r="276" spans="1:12" ht="17.25" x14ac:dyDescent="0.15">
      <c r="A276" s="2"/>
      <c r="B276" s="19"/>
      <c r="C276" s="19"/>
      <c r="D276" s="19"/>
      <c r="E276" s="19"/>
      <c r="F276" s="19"/>
      <c r="G276" s="19"/>
      <c r="H276" s="19"/>
      <c r="I276" s="19"/>
      <c r="J276" s="19"/>
      <c r="K276" s="19"/>
    </row>
    <row r="277" spans="1:12" ht="17.25" x14ac:dyDescent="0.15">
      <c r="A277" s="2"/>
      <c r="B277" s="19"/>
      <c r="C277" s="19"/>
      <c r="D277" s="19"/>
      <c r="E277" s="19"/>
      <c r="F277" s="19"/>
      <c r="G277" s="19"/>
      <c r="H277" s="19"/>
      <c r="I277" s="19"/>
      <c r="J277" s="19"/>
      <c r="K277" s="19"/>
    </row>
    <row r="278" spans="1:12" ht="17.25" x14ac:dyDescent="0.15">
      <c r="A278" s="2"/>
      <c r="B278" s="19"/>
      <c r="C278" s="19"/>
      <c r="D278" s="19"/>
      <c r="E278" s="19"/>
      <c r="F278" s="19"/>
      <c r="G278" s="19"/>
      <c r="H278" s="19"/>
      <c r="I278" s="19"/>
      <c r="J278" s="19"/>
      <c r="K278" s="19"/>
    </row>
    <row r="279" spans="1:12" ht="17.25" x14ac:dyDescent="0.15">
      <c r="A279" s="2"/>
      <c r="B279" s="19"/>
      <c r="C279" s="19"/>
      <c r="D279" s="19"/>
      <c r="E279" s="19"/>
      <c r="F279" s="19"/>
      <c r="G279" s="19"/>
      <c r="H279" s="19"/>
      <c r="I279" s="19"/>
      <c r="J279" s="248" t="s">
        <v>229</v>
      </c>
      <c r="K279" s="19"/>
    </row>
    <row r="280" spans="1:12" ht="17.25" x14ac:dyDescent="0.15">
      <c r="A280" s="664" t="s">
        <v>59</v>
      </c>
      <c r="B280" s="664"/>
      <c r="C280" s="664"/>
      <c r="D280" s="664"/>
      <c r="E280" s="664"/>
      <c r="F280" s="664"/>
      <c r="G280" s="664"/>
      <c r="H280" s="664"/>
      <c r="I280" s="664"/>
      <c r="J280" s="664"/>
      <c r="K280" s="10"/>
    </row>
    <row r="281" spans="1:12" ht="17.25" customHeight="1" x14ac:dyDescent="0.15">
      <c r="A281" s="665" t="s">
        <v>26</v>
      </c>
      <c r="B281" s="665"/>
      <c r="C281" s="665"/>
      <c r="D281" s="665"/>
      <c r="E281" s="665"/>
      <c r="F281" s="665"/>
      <c r="G281" s="665"/>
      <c r="H281" s="665"/>
      <c r="I281" s="665"/>
      <c r="J281" s="665"/>
      <c r="K281" s="12"/>
    </row>
    <row r="282" spans="1:12" ht="17.25" customHeight="1" x14ac:dyDescent="0.15">
      <c r="A282" s="665"/>
      <c r="B282" s="665"/>
      <c r="C282" s="665"/>
      <c r="D282" s="665"/>
      <c r="E282" s="665"/>
      <c r="F282" s="665"/>
      <c r="G282" s="665"/>
      <c r="H282" s="665"/>
      <c r="I282" s="665"/>
      <c r="J282" s="665"/>
      <c r="K282" s="12"/>
    </row>
    <row r="283" spans="1:12" ht="17.25" customHeight="1" x14ac:dyDescent="0.15">
      <c r="A283" s="665" t="s">
        <v>27</v>
      </c>
      <c r="B283" s="665"/>
      <c r="C283" s="665"/>
      <c r="D283" s="665"/>
      <c r="E283" s="665"/>
      <c r="F283" s="665"/>
      <c r="G283" s="665"/>
      <c r="H283" s="665"/>
      <c r="I283" s="665"/>
      <c r="J283" s="665"/>
      <c r="K283" s="12"/>
    </row>
    <row r="284" spans="1:12" ht="17.25" x14ac:dyDescent="0.15">
      <c r="A284" s="2"/>
      <c r="B284" s="19"/>
      <c r="C284" s="19"/>
      <c r="D284" s="19"/>
      <c r="E284" s="19"/>
      <c r="F284" s="19"/>
      <c r="G284" s="19"/>
      <c r="H284" s="19"/>
      <c r="I284" s="19"/>
      <c r="J284" s="19"/>
      <c r="K284" s="19"/>
    </row>
    <row r="285" spans="1:12" ht="18" thickBot="1" x14ac:dyDescent="0.2">
      <c r="A285" s="799" t="s">
        <v>17</v>
      </c>
      <c r="B285" s="799"/>
      <c r="C285" s="799"/>
      <c r="D285" s="799"/>
      <c r="E285" s="799"/>
      <c r="F285" s="799"/>
      <c r="G285" s="799"/>
      <c r="H285" s="799"/>
      <c r="I285" s="799"/>
      <c r="J285" s="799"/>
      <c r="K285" s="10"/>
    </row>
    <row r="286" spans="1:12" ht="17.25" customHeight="1" x14ac:dyDescent="0.15">
      <c r="B286" s="796" t="s">
        <v>60</v>
      </c>
      <c r="C286" s="797"/>
      <c r="D286" s="797"/>
      <c r="E286" s="797"/>
      <c r="F286" s="797"/>
      <c r="G286" s="797"/>
      <c r="H286" s="797"/>
      <c r="I286" s="798"/>
      <c r="J286" s="22"/>
      <c r="K286" s="39"/>
    </row>
    <row r="287" spans="1:12" ht="16.5" customHeight="1" x14ac:dyDescent="0.15">
      <c r="B287" s="746" t="s">
        <v>18</v>
      </c>
      <c r="C287" s="747"/>
      <c r="D287" s="781" t="str">
        <f>IF(L287&lt;&gt;"",RIGHT(L287,LEN(L287)-1),"")</f>
        <v>□テレビ3台、□ラジオ5台、□ファックス1台、□携帯電話5台、□乾電池20個、□タブレット端末2台</v>
      </c>
      <c r="E287" s="782"/>
      <c r="F287" s="782"/>
      <c r="G287" s="782"/>
      <c r="H287" s="782"/>
      <c r="I287" s="783"/>
      <c r="J287" s="78"/>
      <c r="K287" s="16"/>
      <c r="L287" s="396"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、□テレビ3台、□ラジオ5台、□ファックス1台、□携帯電話5台、□乾電池20個、□タブレット端末2台</v>
      </c>
    </row>
    <row r="288" spans="1:12" ht="16.5" customHeight="1" x14ac:dyDescent="0.15">
      <c r="B288" s="748"/>
      <c r="C288" s="749"/>
      <c r="D288" s="784"/>
      <c r="E288" s="785"/>
      <c r="F288" s="785"/>
      <c r="G288" s="785"/>
      <c r="H288" s="785"/>
      <c r="I288" s="786"/>
      <c r="J288" s="78"/>
      <c r="K288" s="62"/>
      <c r="L288" s="396"/>
    </row>
    <row r="289" spans="1:12" ht="16.5" customHeight="1" x14ac:dyDescent="0.15">
      <c r="B289" s="750"/>
      <c r="C289" s="751"/>
      <c r="D289" s="787"/>
      <c r="E289" s="788"/>
      <c r="F289" s="788"/>
      <c r="G289" s="788"/>
      <c r="H289" s="788"/>
      <c r="I289" s="789"/>
      <c r="J289" s="78"/>
      <c r="K289" s="16"/>
      <c r="L289" s="396"/>
    </row>
    <row r="290" spans="1:12" ht="16.5" customHeight="1" x14ac:dyDescent="0.15">
      <c r="B290" s="746" t="s">
        <v>90</v>
      </c>
      <c r="C290" s="747"/>
      <c r="D290" s="771" t="str">
        <f>IF(L290&lt;&gt;"",RIGHT(L290,LEN(L290)-1),"")</f>
        <v>□職員名簿、□利用者名簿、□携帯電話5台、□懐中電灯5台、□乾電池20個</v>
      </c>
      <c r="E290" s="772"/>
      <c r="F290" s="772"/>
      <c r="G290" s="772"/>
      <c r="H290" s="772"/>
      <c r="I290" s="773"/>
      <c r="J290" s="78"/>
      <c r="K290" s="16"/>
      <c r="L290" s="396"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、□職員名簿、□利用者名簿、□携帯電話5台、□懐中電灯5台、□乾電池20個</v>
      </c>
    </row>
    <row r="291" spans="1:12" ht="16.5" customHeight="1" x14ac:dyDescent="0.15">
      <c r="B291" s="748"/>
      <c r="C291" s="749"/>
      <c r="D291" s="790"/>
      <c r="E291" s="676"/>
      <c r="F291" s="676"/>
      <c r="G291" s="676"/>
      <c r="H291" s="676"/>
      <c r="I291" s="677"/>
      <c r="J291" s="78"/>
      <c r="K291" s="59"/>
      <c r="L291" s="396"/>
    </row>
    <row r="292" spans="1:12" ht="16.5" customHeight="1" x14ac:dyDescent="0.15">
      <c r="B292" s="748"/>
      <c r="C292" s="749"/>
      <c r="D292" s="790"/>
      <c r="E292" s="676"/>
      <c r="F292" s="676"/>
      <c r="G292" s="676"/>
      <c r="H292" s="676"/>
      <c r="I292" s="677"/>
      <c r="J292" s="78"/>
      <c r="K292" s="16"/>
      <c r="L292" s="396"/>
    </row>
    <row r="293" spans="1:12" ht="16.5" customHeight="1" x14ac:dyDescent="0.15">
      <c r="B293" s="750"/>
      <c r="C293" s="751"/>
      <c r="D293" s="790"/>
      <c r="E293" s="676"/>
      <c r="F293" s="676"/>
      <c r="G293" s="676"/>
      <c r="H293" s="676"/>
      <c r="I293" s="677"/>
      <c r="J293" s="78"/>
      <c r="K293" s="16"/>
      <c r="L293" s="396"/>
    </row>
    <row r="294" spans="1:12" ht="16.5" customHeight="1" x14ac:dyDescent="0.15">
      <c r="B294" s="746" t="s">
        <v>58</v>
      </c>
      <c r="C294" s="747"/>
      <c r="D294" s="771" t="str">
        <f>IF(L294&lt;&gt;"",RIGHT(L294,LEN(L294)-1),"")</f>
        <v>□水3日分、□食料3日分、□寝具10人分</v>
      </c>
      <c r="E294" s="772"/>
      <c r="F294" s="772"/>
      <c r="G294" s="772"/>
      <c r="H294" s="772"/>
      <c r="I294" s="773"/>
      <c r="J294" s="79"/>
      <c r="K294" s="62"/>
      <c r="L294" s="396"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、□水3日分、□食料3日分、□寝具10人分</v>
      </c>
    </row>
    <row r="295" spans="1:12" ht="16.5" customHeight="1" x14ac:dyDescent="0.15">
      <c r="B295" s="750"/>
      <c r="C295" s="751"/>
      <c r="D295" s="774"/>
      <c r="E295" s="775"/>
      <c r="F295" s="775"/>
      <c r="G295" s="775"/>
      <c r="H295" s="775"/>
      <c r="I295" s="776"/>
      <c r="J295" s="79"/>
      <c r="K295" s="62"/>
      <c r="L295" s="396"/>
    </row>
    <row r="296" spans="1:12" ht="16.5" customHeight="1" x14ac:dyDescent="0.15">
      <c r="B296" s="746" t="s">
        <v>42</v>
      </c>
      <c r="C296" s="747"/>
      <c r="D296" s="771" t="str">
        <f>IF(L296&lt;&gt;"",RIGHT(L296,LEN(L296)-1),"")</f>
        <v>□常備薬3日分</v>
      </c>
      <c r="E296" s="772"/>
      <c r="F296" s="772"/>
      <c r="G296" s="772"/>
      <c r="H296" s="772"/>
      <c r="I296" s="773"/>
      <c r="J296" s="79"/>
      <c r="K296" s="62"/>
      <c r="L296" s="396"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、□常備薬3日分</v>
      </c>
    </row>
    <row r="297" spans="1:12" ht="16.5" customHeight="1" x14ac:dyDescent="0.15">
      <c r="B297" s="750"/>
      <c r="C297" s="751"/>
      <c r="D297" s="774"/>
      <c r="E297" s="775"/>
      <c r="F297" s="775"/>
      <c r="G297" s="775"/>
      <c r="H297" s="775"/>
      <c r="I297" s="776"/>
      <c r="J297" s="79"/>
      <c r="K297" s="62"/>
      <c r="L297" s="396"/>
    </row>
    <row r="298" spans="1:12" ht="16.5" customHeight="1" x14ac:dyDescent="0.15">
      <c r="B298" s="746" t="s">
        <v>313</v>
      </c>
      <c r="C298" s="747"/>
      <c r="D298" s="771" t="str">
        <f>IF(L298&lt;&gt;"",RIGHT(L298,LEN(L298)-1),"")</f>
        <v>□ウエットティッシュ100枚、□ゴミ袋50枚、□タオル10枚、□ミルク、□簡易マット</v>
      </c>
      <c r="E298" s="772"/>
      <c r="F298" s="772"/>
      <c r="G298" s="772"/>
      <c r="H298" s="772"/>
      <c r="I298" s="773"/>
      <c r="J298" s="79"/>
      <c r="K298" s="62"/>
      <c r="L298" s="396"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、□ウエットティッシュ100枚、□ゴミ袋50枚、□タオル10枚、□ミルク、□簡易マット</v>
      </c>
    </row>
    <row r="299" spans="1:12" ht="16.5" customHeight="1" thickBot="1" x14ac:dyDescent="0.2">
      <c r="B299" s="752"/>
      <c r="C299" s="753"/>
      <c r="D299" s="793"/>
      <c r="E299" s="794"/>
      <c r="F299" s="794"/>
      <c r="G299" s="794"/>
      <c r="H299" s="794"/>
      <c r="I299" s="795"/>
      <c r="J299" s="79"/>
      <c r="K299" s="62"/>
      <c r="L299" s="396"/>
    </row>
    <row r="300" spans="1:12" ht="17.25" customHeight="1" thickBot="1" x14ac:dyDescent="0.2">
      <c r="A300" s="25"/>
      <c r="B300" s="18"/>
      <c r="C300" s="18"/>
      <c r="D300" s="14"/>
      <c r="E300" s="14"/>
      <c r="F300" s="14"/>
      <c r="G300" s="14"/>
      <c r="H300" s="14"/>
      <c r="I300" s="14"/>
      <c r="J300" s="14"/>
      <c r="K300" s="14"/>
      <c r="L300" s="396"/>
    </row>
    <row r="301" spans="1:12" ht="17.25" customHeight="1" x14ac:dyDescent="0.15">
      <c r="B301" s="796" t="s">
        <v>61</v>
      </c>
      <c r="C301" s="797"/>
      <c r="D301" s="797"/>
      <c r="E301" s="797"/>
      <c r="F301" s="797"/>
      <c r="G301" s="797"/>
      <c r="H301" s="797"/>
      <c r="I301" s="798"/>
      <c r="J301" s="22"/>
      <c r="K301" s="39"/>
      <c r="L301" s="396"/>
    </row>
    <row r="302" spans="1:12" ht="16.5" customHeight="1" x14ac:dyDescent="0.15">
      <c r="B302" s="762" t="str">
        <f>IF(L302&lt;&gt;"",RIGHT(L302,LEN(L302)-1),"")</f>
        <v>□土のう20個</v>
      </c>
      <c r="C302" s="763"/>
      <c r="D302" s="763"/>
      <c r="E302" s="763"/>
      <c r="F302" s="763"/>
      <c r="G302" s="763"/>
      <c r="H302" s="763"/>
      <c r="I302" s="764"/>
      <c r="J302" s="79"/>
      <c r="K302" s="62"/>
      <c r="L302" s="396" t="str">
        <f>IF(入力シート!C316="有","、"&amp;入力シート!B316&amp;IF(入力シート!G316&lt;&gt;"",入力シート!G316&amp;入力シート!I316,""),"")&amp;IF(入力シート!C318="有","、"&amp;入力シート!B318&amp;IF(入力シート!G318&lt;&gt;"",入力シート!G318&amp;入力シート!I318,""),"")</f>
        <v>、□土のう20個</v>
      </c>
    </row>
    <row r="303" spans="1:12" ht="16.5" customHeight="1" x14ac:dyDescent="0.15">
      <c r="B303" s="765" t="str">
        <f>IF(入力シート!C320&gt;0,""&amp;入力シート!B320&amp;""&amp;入力シート!C320&amp;"","")</f>
        <v>□プランター、□ビニールシート、□ロープ</v>
      </c>
      <c r="C303" s="766"/>
      <c r="D303" s="766"/>
      <c r="E303" s="766"/>
      <c r="F303" s="766"/>
      <c r="G303" s="766"/>
      <c r="H303" s="766"/>
      <c r="I303" s="767"/>
      <c r="J303" s="79"/>
      <c r="K303" s="62"/>
    </row>
    <row r="304" spans="1:12" ht="16.5" customHeight="1" thickBot="1" x14ac:dyDescent="0.2">
      <c r="A304" s="60"/>
      <c r="B304" s="768"/>
      <c r="C304" s="769"/>
      <c r="D304" s="769"/>
      <c r="E304" s="769"/>
      <c r="F304" s="769"/>
      <c r="G304" s="769"/>
      <c r="H304" s="769"/>
      <c r="I304" s="770"/>
      <c r="J304" s="60"/>
      <c r="K304" s="60"/>
    </row>
    <row r="305" spans="1:11" ht="18" customHeight="1" x14ac:dyDescent="0.15">
      <c r="A305" s="60"/>
      <c r="B305" s="60"/>
      <c r="C305" s="60"/>
      <c r="D305" s="60"/>
      <c r="E305" s="60"/>
      <c r="F305" s="60"/>
      <c r="G305" s="60"/>
      <c r="H305" s="60"/>
      <c r="I305" s="60"/>
      <c r="J305" s="60"/>
      <c r="K305" s="60"/>
    </row>
    <row r="306" spans="1:11" ht="18" customHeight="1" x14ac:dyDescent="0.15">
      <c r="A306" s="664" t="s">
        <v>62</v>
      </c>
      <c r="B306" s="664"/>
      <c r="C306" s="664"/>
      <c r="D306" s="664"/>
      <c r="E306" s="664"/>
      <c r="F306" s="664"/>
      <c r="G306" s="664"/>
      <c r="H306" s="664"/>
      <c r="I306" s="664"/>
      <c r="J306" s="664"/>
      <c r="K306" s="60"/>
    </row>
    <row r="307" spans="1:11" ht="18" customHeight="1" x14ac:dyDescent="0.15">
      <c r="A307" s="665" t="s">
        <v>380</v>
      </c>
      <c r="B307" s="665"/>
      <c r="C307" s="665"/>
      <c r="D307" s="665"/>
      <c r="E307" s="665"/>
      <c r="F307" s="665"/>
      <c r="G307" s="665"/>
      <c r="H307" s="665"/>
      <c r="I307" s="665"/>
      <c r="J307" s="665"/>
      <c r="K307" s="60"/>
    </row>
    <row r="308" spans="1:11" ht="18" customHeight="1" x14ac:dyDescent="0.15">
      <c r="A308" s="80"/>
      <c r="B308" s="80"/>
      <c r="C308" s="80"/>
      <c r="D308" s="80"/>
      <c r="E308" s="80"/>
      <c r="F308" s="80"/>
      <c r="G308" s="80"/>
      <c r="H308" s="80"/>
      <c r="I308" s="80"/>
      <c r="J308" s="80"/>
      <c r="K308" s="80"/>
    </row>
    <row r="309" spans="1:11" ht="18" customHeight="1" x14ac:dyDescent="0.15">
      <c r="A309" s="665" t="s">
        <v>164</v>
      </c>
      <c r="B309" s="665"/>
      <c r="C309" s="665"/>
      <c r="D309" s="665"/>
      <c r="E309" s="665"/>
      <c r="F309" s="665"/>
      <c r="G309" s="665"/>
      <c r="H309" s="665"/>
      <c r="I309" s="665"/>
      <c r="J309" s="665"/>
      <c r="K309" s="80"/>
    </row>
    <row r="310" spans="1:11" ht="18" customHeight="1" x14ac:dyDescent="0.15">
      <c r="A310" s="678"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毎年4月に新規採用の職員を対象に防災情報及び避難誘導に関する研修を実施する。</v>
      </c>
      <c r="B310" s="678"/>
      <c r="C310" s="678"/>
      <c r="D310" s="678"/>
      <c r="E310" s="678"/>
      <c r="F310" s="678"/>
      <c r="G310" s="678"/>
      <c r="H310" s="678"/>
      <c r="I310" s="678"/>
      <c r="J310" s="678"/>
      <c r="K310" s="60"/>
    </row>
    <row r="311" spans="1:11" ht="18" customHeight="1" x14ac:dyDescent="0.15">
      <c r="A311" s="678"/>
      <c r="B311" s="678"/>
      <c r="C311" s="678"/>
      <c r="D311" s="678"/>
      <c r="E311" s="678"/>
      <c r="F311" s="678"/>
      <c r="G311" s="678"/>
      <c r="H311" s="678"/>
      <c r="I311" s="678"/>
      <c r="J311" s="678"/>
      <c r="K311" s="80"/>
    </row>
    <row r="312" spans="1:11" ht="18" customHeight="1" x14ac:dyDescent="0.15">
      <c r="A312" s="678"/>
      <c r="B312" s="678"/>
      <c r="C312" s="678"/>
      <c r="D312" s="678"/>
      <c r="E312" s="678"/>
      <c r="F312" s="678"/>
      <c r="G312" s="678"/>
      <c r="H312" s="678"/>
      <c r="I312" s="678"/>
      <c r="J312" s="678"/>
      <c r="K312" s="80"/>
    </row>
    <row r="313" spans="1:11" ht="18" customHeight="1" x14ac:dyDescent="0.15">
      <c r="A313" s="678" t="s">
        <v>165</v>
      </c>
      <c r="B313" s="678"/>
      <c r="C313" s="678"/>
      <c r="D313" s="678"/>
      <c r="E313" s="678"/>
      <c r="F313" s="678"/>
      <c r="G313" s="678"/>
      <c r="H313" s="678"/>
      <c r="I313" s="678"/>
      <c r="J313" s="678"/>
      <c r="K313" s="80"/>
    </row>
    <row r="314" spans="1:11" ht="18" customHeight="1" x14ac:dyDescent="0.15">
      <c r="A314" s="678"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毎年6月に全職員を対象として避難誘導に関する訓練を実施する。</v>
      </c>
      <c r="B314" s="678"/>
      <c r="C314" s="678"/>
      <c r="D314" s="678"/>
      <c r="E314" s="678"/>
      <c r="F314" s="678"/>
      <c r="G314" s="678"/>
      <c r="H314" s="678"/>
      <c r="I314" s="678"/>
      <c r="J314" s="678"/>
      <c r="K314" s="60"/>
    </row>
    <row r="315" spans="1:11" ht="18" customHeight="1" x14ac:dyDescent="0.15">
      <c r="A315" s="678"/>
      <c r="B315" s="678"/>
      <c r="C315" s="678"/>
      <c r="D315" s="678"/>
      <c r="E315" s="678"/>
      <c r="F315" s="678"/>
      <c r="G315" s="678"/>
      <c r="H315" s="678"/>
      <c r="I315" s="678"/>
      <c r="J315" s="678"/>
      <c r="K315" s="60"/>
    </row>
    <row r="316" spans="1:11" ht="18" customHeight="1" x14ac:dyDescent="0.15">
      <c r="A316" s="678"/>
      <c r="B316" s="678"/>
      <c r="C316" s="678"/>
      <c r="D316" s="678"/>
      <c r="E316" s="678"/>
      <c r="F316" s="678"/>
      <c r="G316" s="678"/>
      <c r="H316" s="678"/>
      <c r="I316" s="678"/>
      <c r="J316" s="678"/>
      <c r="K316" s="60"/>
    </row>
    <row r="317" spans="1:11" ht="18" customHeight="1" x14ac:dyDescent="0.15">
      <c r="A317" s="81"/>
      <c r="B317" s="81"/>
      <c r="C317" s="81"/>
      <c r="D317" s="81"/>
      <c r="E317" s="81"/>
      <c r="F317" s="81"/>
      <c r="G317" s="81"/>
      <c r="H317" s="81"/>
      <c r="I317" s="81"/>
      <c r="J317" s="81"/>
      <c r="K317" s="60"/>
    </row>
    <row r="318" spans="1:11" ht="18" customHeight="1" x14ac:dyDescent="0.15">
      <c r="A318" s="819"/>
      <c r="B318" s="819"/>
      <c r="C318" s="819"/>
      <c r="D318" s="819"/>
      <c r="E318" s="819"/>
      <c r="F318" s="819"/>
      <c r="G318" s="819"/>
      <c r="H318" s="819"/>
      <c r="I318" s="819"/>
      <c r="J318" s="819"/>
      <c r="K318" s="412"/>
    </row>
    <row r="319" spans="1:11" ht="18" customHeight="1" x14ac:dyDescent="0.15">
      <c r="A319" s="820"/>
      <c r="B319" s="820"/>
      <c r="C319" s="820"/>
      <c r="D319" s="820"/>
      <c r="E319" s="820"/>
      <c r="F319" s="820"/>
      <c r="G319" s="820"/>
      <c r="H319" s="820"/>
      <c r="I319" s="820"/>
      <c r="J319" s="820"/>
      <c r="K319" s="412"/>
    </row>
    <row r="320" spans="1:11" ht="18" customHeight="1" x14ac:dyDescent="0.15">
      <c r="A320" s="820"/>
      <c r="B320" s="820"/>
      <c r="C320" s="820"/>
      <c r="D320" s="820"/>
      <c r="E320" s="820"/>
      <c r="F320" s="820"/>
      <c r="G320" s="820"/>
      <c r="H320" s="820"/>
      <c r="I320" s="820"/>
      <c r="J320" s="820"/>
      <c r="K320" s="412"/>
    </row>
    <row r="321" spans="1:11" ht="18" customHeight="1" x14ac:dyDescent="0.15">
      <c r="A321" s="820"/>
      <c r="B321" s="820"/>
      <c r="C321" s="820"/>
      <c r="D321" s="820"/>
      <c r="E321" s="820"/>
      <c r="F321" s="820"/>
      <c r="G321" s="820"/>
      <c r="H321" s="820"/>
      <c r="I321" s="820"/>
      <c r="J321" s="820"/>
      <c r="K321" s="412"/>
    </row>
    <row r="322" spans="1:11" ht="18" customHeight="1" x14ac:dyDescent="0.15">
      <c r="A322" s="820"/>
      <c r="B322" s="820"/>
      <c r="C322" s="820"/>
      <c r="D322" s="820"/>
      <c r="E322" s="820"/>
      <c r="F322" s="820"/>
      <c r="G322" s="820"/>
      <c r="H322" s="820"/>
      <c r="I322" s="820"/>
      <c r="J322" s="820"/>
      <c r="K322" s="412"/>
    </row>
    <row r="323" spans="1:11" ht="18" customHeight="1" x14ac:dyDescent="0.15">
      <c r="A323" s="820"/>
      <c r="B323" s="820"/>
      <c r="C323" s="820"/>
      <c r="D323" s="820"/>
      <c r="E323" s="820"/>
      <c r="F323" s="820"/>
      <c r="G323" s="820"/>
      <c r="H323" s="820"/>
      <c r="I323" s="820"/>
      <c r="J323" s="820"/>
      <c r="K323" s="412"/>
    </row>
    <row r="324" spans="1:11" ht="18" customHeight="1" x14ac:dyDescent="0.15">
      <c r="A324" s="820"/>
      <c r="B324" s="820"/>
      <c r="C324" s="820"/>
      <c r="D324" s="820"/>
      <c r="E324" s="820"/>
      <c r="F324" s="820"/>
      <c r="G324" s="820"/>
      <c r="H324" s="820"/>
      <c r="I324" s="820"/>
      <c r="J324" s="820"/>
      <c r="K324" s="412"/>
    </row>
    <row r="325" spans="1:11" ht="18" customHeight="1" x14ac:dyDescent="0.15">
      <c r="A325" s="820"/>
      <c r="B325" s="820"/>
      <c r="C325" s="820"/>
      <c r="D325" s="820"/>
      <c r="E325" s="820"/>
      <c r="F325" s="820"/>
      <c r="G325" s="820"/>
      <c r="H325" s="820"/>
      <c r="I325" s="820"/>
      <c r="J325" s="820"/>
      <c r="K325" s="412"/>
    </row>
    <row r="326" spans="1:11" ht="18" customHeight="1" x14ac:dyDescent="0.15">
      <c r="A326" s="820"/>
      <c r="B326" s="820"/>
      <c r="C326" s="820"/>
      <c r="D326" s="820"/>
      <c r="E326" s="820"/>
      <c r="F326" s="820"/>
      <c r="G326" s="820"/>
      <c r="H326" s="820"/>
      <c r="I326" s="820"/>
      <c r="J326" s="820"/>
      <c r="K326" s="412"/>
    </row>
  </sheetData>
  <mergeCells count="239">
    <mergeCell ref="A318:J318"/>
    <mergeCell ref="A319:J326"/>
    <mergeCell ref="A283:J283"/>
    <mergeCell ref="A164:E164"/>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G174:H174"/>
    <mergeCell ref="A165:E165"/>
    <mergeCell ref="G177:H177"/>
    <mergeCell ref="G178:H178"/>
    <mergeCell ref="A166:E166"/>
    <mergeCell ref="A167:E167"/>
    <mergeCell ref="A168:E168"/>
    <mergeCell ref="A169:E169"/>
    <mergeCell ref="A170:E170"/>
    <mergeCell ref="A171:E171"/>
    <mergeCell ref="A172:E172"/>
    <mergeCell ref="A173:E173"/>
    <mergeCell ref="G176:H176"/>
    <mergeCell ref="G184:H184"/>
    <mergeCell ref="G185:H185"/>
    <mergeCell ref="A183:E183"/>
    <mergeCell ref="G168:H168"/>
    <mergeCell ref="I163:J163"/>
    <mergeCell ref="I164:J164"/>
    <mergeCell ref="I165:J165"/>
    <mergeCell ref="I166:J166"/>
    <mergeCell ref="I167:J167"/>
    <mergeCell ref="I168:J168"/>
    <mergeCell ref="I174:J174"/>
    <mergeCell ref="I175:J175"/>
    <mergeCell ref="I176:J176"/>
    <mergeCell ref="I177:J177"/>
    <mergeCell ref="I178:J178"/>
    <mergeCell ref="I179:J179"/>
    <mergeCell ref="I180:J180"/>
    <mergeCell ref="I181:J181"/>
    <mergeCell ref="I184:J184"/>
    <mergeCell ref="I185:J185"/>
    <mergeCell ref="G169:H169"/>
    <mergeCell ref="G163:H163"/>
    <mergeCell ref="G164:H164"/>
    <mergeCell ref="A163:E163"/>
    <mergeCell ref="I158:J158"/>
    <mergeCell ref="I159:J159"/>
    <mergeCell ref="I160:J160"/>
    <mergeCell ref="I161:J161"/>
    <mergeCell ref="I155:J155"/>
    <mergeCell ref="G182:H182"/>
    <mergeCell ref="G183:H183"/>
    <mergeCell ref="G170:H170"/>
    <mergeCell ref="G171:H171"/>
    <mergeCell ref="G172:H172"/>
    <mergeCell ref="G173:H173"/>
    <mergeCell ref="G165:H165"/>
    <mergeCell ref="G166:H166"/>
    <mergeCell ref="G167:H167"/>
    <mergeCell ref="I182:J182"/>
    <mergeCell ref="I183:J183"/>
    <mergeCell ref="G175:H175"/>
    <mergeCell ref="B302:I302"/>
    <mergeCell ref="B303:I304"/>
    <mergeCell ref="D196:J196"/>
    <mergeCell ref="D296:I297"/>
    <mergeCell ref="A314:J316"/>
    <mergeCell ref="F252:G253"/>
    <mergeCell ref="B287:C289"/>
    <mergeCell ref="D287:I289"/>
    <mergeCell ref="D290:I293"/>
    <mergeCell ref="H252:I253"/>
    <mergeCell ref="A307:J307"/>
    <mergeCell ref="B296:C297"/>
    <mergeCell ref="B294:C295"/>
    <mergeCell ref="B298:C299"/>
    <mergeCell ref="D298:I299"/>
    <mergeCell ref="B286:I286"/>
    <mergeCell ref="B301:I301"/>
    <mergeCell ref="A306:J306"/>
    <mergeCell ref="A280:J280"/>
    <mergeCell ref="A281:J282"/>
    <mergeCell ref="A285:J285"/>
    <mergeCell ref="A309:J309"/>
    <mergeCell ref="D294:I295"/>
    <mergeCell ref="A313:J313"/>
    <mergeCell ref="A310:J312"/>
    <mergeCell ref="M175:P176"/>
    <mergeCell ref="A190:J190"/>
    <mergeCell ref="M158:P159"/>
    <mergeCell ref="M160:P161"/>
    <mergeCell ref="M166:P167"/>
    <mergeCell ref="M168:P174"/>
    <mergeCell ref="L163:P163"/>
    <mergeCell ref="M164:P165"/>
    <mergeCell ref="B290:C293"/>
    <mergeCell ref="A212:B218"/>
    <mergeCell ref="C217:J217"/>
    <mergeCell ref="D207:J209"/>
    <mergeCell ref="C193:J193"/>
    <mergeCell ref="D198:J198"/>
    <mergeCell ref="C202:J202"/>
    <mergeCell ref="C203:J203"/>
    <mergeCell ref="D204:J206"/>
    <mergeCell ref="A188:J188"/>
    <mergeCell ref="A189:J189"/>
    <mergeCell ref="B221:J222"/>
    <mergeCell ref="A200:B201"/>
    <mergeCell ref="D192:J192"/>
    <mergeCell ref="B248:C249"/>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G147:H147"/>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A56:J58"/>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I147:J147"/>
    <mergeCell ref="I156:J156"/>
    <mergeCell ref="A186:J186"/>
    <mergeCell ref="B70:C70"/>
    <mergeCell ref="D70:E70"/>
    <mergeCell ref="B72:C72"/>
    <mergeCell ref="D72:E72"/>
    <mergeCell ref="B67:E67"/>
    <mergeCell ref="I143:J143"/>
    <mergeCell ref="I153:J153"/>
    <mergeCell ref="I154:J154"/>
    <mergeCell ref="F67:I67"/>
    <mergeCell ref="I148:J148"/>
    <mergeCell ref="I149:J149"/>
    <mergeCell ref="G150:H150"/>
    <mergeCell ref="I157:J157"/>
    <mergeCell ref="I152:J152"/>
    <mergeCell ref="G155:H155"/>
    <mergeCell ref="G156:H156"/>
    <mergeCell ref="G157:H157"/>
    <mergeCell ref="G179:H179"/>
    <mergeCell ref="G180:H180"/>
    <mergeCell ref="G181:H181"/>
    <mergeCell ref="G158:H158"/>
    <mergeCell ref="G159:H159"/>
    <mergeCell ref="G160:H160"/>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soumu030</cp:lastModifiedBy>
  <cp:lastPrinted>2022-01-31T08:54:25Z</cp:lastPrinted>
  <dcterms:created xsi:type="dcterms:W3CDTF">2017-01-19T10:16:06Z</dcterms:created>
  <dcterms:modified xsi:type="dcterms:W3CDTF">2022-02-17T04:30:54Z</dcterms:modified>
</cp:coreProperties>
</file>