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.niimi.local\共有\0520_財政課\06 公会計制度\04 作成ファイル\H30\70 公表用\データ\"/>
    </mc:Choice>
  </mc:AlternateContent>
  <bookViews>
    <workbookView xWindow="0" yWindow="0" windowWidth="10005" windowHeight="10320" activeTab="8"/>
  </bookViews>
  <sheets>
    <sheet name="Ⅰ" sheetId="1" r:id="rId1"/>
    <sheet name="Ⅱ" sheetId="2" r:id="rId2"/>
    <sheet name="Ⅲ" sheetId="3" r:id="rId3"/>
    <sheet name="Ⅳ" sheetId="4" r:id="rId4"/>
    <sheet name="Ⅴ" sheetId="6" r:id="rId5"/>
    <sheet name="Ⅵ" sheetId="7" r:id="rId6"/>
    <sheet name="Ⅶ" sheetId="8" r:id="rId7"/>
    <sheet name="Ⅷ" sheetId="9" r:id="rId8"/>
    <sheet name="１" sheetId="10" r:id="rId9"/>
    <sheet name="２" sheetId="11" r:id="rId10"/>
    <sheet name="３" sheetId="12" r:id="rId11"/>
    <sheet name="４" sheetId="13" r:id="rId12"/>
    <sheet name="５" sheetId="15" r:id="rId13"/>
    <sheet name="６" sheetId="16" r:id="rId14"/>
    <sheet name="７" sheetId="17" r:id="rId15"/>
    <sheet name="８" sheetId="18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8" i="1" l="1"/>
  <c r="E272" i="1" l="1"/>
  <c r="E273" i="1"/>
  <c r="E274" i="1"/>
  <c r="E275" i="1"/>
  <c r="E276" i="1"/>
  <c r="E277" i="1"/>
  <c r="F31" i="3" l="1"/>
  <c r="E31" i="3"/>
  <c r="B31" i="3"/>
  <c r="D567" i="1" l="1"/>
  <c r="D566" i="1"/>
  <c r="D565" i="1"/>
  <c r="D564" i="1"/>
  <c r="D563" i="1"/>
  <c r="D557" i="1"/>
  <c r="D558" i="1"/>
  <c r="D559" i="1"/>
  <c r="D560" i="1"/>
  <c r="D561" i="1"/>
  <c r="D556" i="1"/>
  <c r="D529" i="1"/>
  <c r="D528" i="1"/>
  <c r="D527" i="1"/>
  <c r="D526" i="1"/>
  <c r="D525" i="1"/>
  <c r="D519" i="1"/>
  <c r="D520" i="1"/>
  <c r="D521" i="1"/>
  <c r="D522" i="1"/>
  <c r="D523" i="1"/>
  <c r="D518" i="1"/>
  <c r="D491" i="1"/>
  <c r="D490" i="1"/>
  <c r="D489" i="1"/>
  <c r="D488" i="1"/>
  <c r="D487" i="1"/>
  <c r="D481" i="1"/>
  <c r="D482" i="1"/>
  <c r="D483" i="1"/>
  <c r="D484" i="1"/>
  <c r="D485" i="1"/>
  <c r="D480" i="1"/>
  <c r="C453" i="1"/>
  <c r="C452" i="1"/>
  <c r="C451" i="1"/>
  <c r="C450" i="1"/>
  <c r="C449" i="1"/>
  <c r="C443" i="1"/>
  <c r="C444" i="1"/>
  <c r="C445" i="1"/>
  <c r="C446" i="1"/>
  <c r="C447" i="1"/>
  <c r="C442" i="1"/>
  <c r="F415" i="1"/>
  <c r="F414" i="1"/>
  <c r="F413" i="1"/>
  <c r="F412" i="1"/>
  <c r="F411" i="1"/>
  <c r="F374" i="1"/>
  <c r="F375" i="1"/>
  <c r="F376" i="1"/>
  <c r="F377" i="1"/>
  <c r="F373" i="1"/>
  <c r="F370" i="1"/>
  <c r="F371" i="1"/>
  <c r="C298" i="1"/>
  <c r="C299" i="1"/>
  <c r="C300" i="1"/>
  <c r="C301" i="1"/>
  <c r="C297" i="1"/>
  <c r="D285" i="1"/>
  <c r="F18" i="1" l="1"/>
  <c r="F18" i="10" s="1"/>
  <c r="C18" i="1"/>
  <c r="C18" i="10" s="1"/>
  <c r="B18" i="1"/>
  <c r="B18" i="10" s="1"/>
  <c r="G37" i="1"/>
  <c r="G37" i="10" s="1"/>
  <c r="E37" i="1"/>
  <c r="E37" i="10" s="1"/>
  <c r="B37" i="1"/>
  <c r="B37" i="10" s="1"/>
  <c r="H36" i="1"/>
  <c r="H36" i="10" s="1"/>
  <c r="G36" i="1"/>
  <c r="G36" i="10" s="1"/>
  <c r="E36" i="1"/>
  <c r="E36" i="10" s="1"/>
  <c r="B36" i="1"/>
  <c r="B36" i="10" s="1"/>
  <c r="H35" i="1"/>
  <c r="H35" i="10" s="1"/>
  <c r="G35" i="1"/>
  <c r="G35" i="10" s="1"/>
  <c r="F35" i="1"/>
  <c r="F35" i="10" s="1"/>
  <c r="E35" i="1"/>
  <c r="E35" i="10" s="1"/>
  <c r="D35" i="1"/>
  <c r="D35" i="10" s="1"/>
  <c r="C35" i="1"/>
  <c r="C35" i="10" s="1"/>
  <c r="B35" i="1"/>
  <c r="B35" i="10" s="1"/>
  <c r="H34" i="1"/>
  <c r="H34" i="10" s="1"/>
  <c r="G34" i="1"/>
  <c r="G34" i="10" s="1"/>
  <c r="F34" i="1"/>
  <c r="F34" i="10" s="1"/>
  <c r="E34" i="1"/>
  <c r="E34" i="10" s="1"/>
  <c r="D34" i="1"/>
  <c r="D34" i="10" s="1"/>
  <c r="C34" i="1"/>
  <c r="C34" i="10" s="1"/>
  <c r="B34" i="1"/>
  <c r="B34" i="10" s="1"/>
  <c r="H33" i="1"/>
  <c r="H33" i="10" s="1"/>
  <c r="G33" i="1"/>
  <c r="G33" i="10" s="1"/>
  <c r="F33" i="1"/>
  <c r="F33" i="10" s="1"/>
  <c r="E33" i="1"/>
  <c r="E33" i="10" s="1"/>
  <c r="D33" i="1"/>
  <c r="D33" i="10" s="1"/>
  <c r="C33" i="1"/>
  <c r="C33" i="10" s="1"/>
  <c r="B33" i="1"/>
  <c r="B33" i="10" s="1"/>
  <c r="H32" i="1"/>
  <c r="H32" i="10" s="1"/>
  <c r="G32" i="1"/>
  <c r="G32" i="10" s="1"/>
  <c r="F32" i="1"/>
  <c r="F32" i="10" s="1"/>
  <c r="E32" i="1"/>
  <c r="E32" i="10" s="1"/>
  <c r="D32" i="1"/>
  <c r="D32" i="10" s="1"/>
  <c r="C32" i="1"/>
  <c r="C32" i="10" s="1"/>
  <c r="B32" i="1"/>
  <c r="B32" i="10" s="1"/>
  <c r="H31" i="1"/>
  <c r="H31" i="10" s="1"/>
  <c r="G31" i="1"/>
  <c r="G31" i="10" s="1"/>
  <c r="F31" i="1"/>
  <c r="F31" i="10" s="1"/>
  <c r="E31" i="1"/>
  <c r="E31" i="10" s="1"/>
  <c r="D31" i="1"/>
  <c r="D31" i="10" s="1"/>
  <c r="C31" i="1"/>
  <c r="C31" i="10" s="1"/>
  <c r="B31" i="1"/>
  <c r="B31" i="10" s="1"/>
  <c r="H30" i="1"/>
  <c r="H30" i="10" s="1"/>
  <c r="G30" i="1"/>
  <c r="G30" i="10" s="1"/>
  <c r="E30" i="1"/>
  <c r="E30" i="10" s="1"/>
  <c r="B30" i="1"/>
  <c r="B30" i="10" s="1"/>
  <c r="H29" i="1"/>
  <c r="H29" i="10" s="1"/>
  <c r="G29" i="1"/>
  <c r="G29" i="10" s="1"/>
  <c r="F29" i="1"/>
  <c r="F29" i="10" s="1"/>
  <c r="E29" i="1"/>
  <c r="E29" i="10" s="1"/>
  <c r="D29" i="1"/>
  <c r="D29" i="10" s="1"/>
  <c r="B29" i="1"/>
  <c r="B29" i="10" s="1"/>
  <c r="H28" i="1"/>
  <c r="H28" i="10" s="1"/>
  <c r="G28" i="1"/>
  <c r="G28" i="10" s="1"/>
  <c r="F28" i="1"/>
  <c r="F28" i="10" s="1"/>
  <c r="E28" i="1"/>
  <c r="E28" i="10" s="1"/>
  <c r="D28" i="1"/>
  <c r="D28" i="10" s="1"/>
  <c r="B28" i="1"/>
  <c r="B28" i="10" s="1"/>
  <c r="H27" i="1"/>
  <c r="H27" i="10" s="1"/>
  <c r="G27" i="1"/>
  <c r="G27" i="10" s="1"/>
  <c r="E27" i="1"/>
  <c r="E27" i="10" s="1"/>
  <c r="D27" i="1"/>
  <c r="D27" i="10" s="1"/>
  <c r="B27" i="1"/>
  <c r="B27" i="10" s="1"/>
  <c r="H26" i="1"/>
  <c r="H26" i="10" s="1"/>
  <c r="G26" i="1"/>
  <c r="G26" i="10" s="1"/>
  <c r="E26" i="1"/>
  <c r="E26" i="10" s="1"/>
  <c r="D26" i="1"/>
  <c r="D26" i="10" s="1"/>
  <c r="B26" i="1"/>
  <c r="B26" i="10" s="1"/>
  <c r="H25" i="1"/>
  <c r="H25" i="10" s="1"/>
  <c r="G25" i="1"/>
  <c r="G25" i="10" s="1"/>
  <c r="F25" i="1"/>
  <c r="F25" i="10" s="1"/>
  <c r="E25" i="1"/>
  <c r="E25" i="10" s="1"/>
  <c r="D25" i="1"/>
  <c r="D25" i="10" s="1"/>
  <c r="B25" i="1"/>
  <c r="B25" i="10" s="1"/>
  <c r="H24" i="1"/>
  <c r="H24" i="10" s="1"/>
  <c r="G24" i="1"/>
  <c r="G24" i="10" s="1"/>
  <c r="F24" i="1"/>
  <c r="F24" i="10" s="1"/>
  <c r="E24" i="1"/>
  <c r="E24" i="10" s="1"/>
  <c r="D24" i="1"/>
  <c r="D24" i="10" s="1"/>
  <c r="B24" i="1"/>
  <c r="B24" i="10" s="1"/>
  <c r="H23" i="1"/>
  <c r="H23" i="10" s="1"/>
  <c r="G23" i="1"/>
  <c r="G23" i="10" s="1"/>
  <c r="E23" i="1"/>
  <c r="E23" i="10" s="1"/>
  <c r="B23" i="1"/>
  <c r="B23" i="10" s="1"/>
  <c r="G18" i="1"/>
  <c r="G18" i="10" s="1"/>
  <c r="D18" i="1"/>
  <c r="D18" i="10" s="1"/>
  <c r="G17" i="1"/>
  <c r="G17" i="10" s="1"/>
  <c r="F17" i="1"/>
  <c r="F17" i="10" s="1"/>
  <c r="D17" i="1"/>
  <c r="D17" i="10" s="1"/>
  <c r="C17" i="1"/>
  <c r="C17" i="10" s="1"/>
  <c r="B17" i="1"/>
  <c r="B17" i="10" s="1"/>
  <c r="G16" i="1"/>
  <c r="G16" i="10" s="1"/>
  <c r="F16" i="1"/>
  <c r="F16" i="10" s="1"/>
  <c r="D16" i="1"/>
  <c r="D16" i="10" s="1"/>
  <c r="C16" i="1"/>
  <c r="C16" i="10" s="1"/>
  <c r="B16" i="1"/>
  <c r="B16" i="10" s="1"/>
  <c r="G15" i="1"/>
  <c r="G15" i="10" s="1"/>
  <c r="F15" i="1"/>
  <c r="F15" i="10" s="1"/>
  <c r="D15" i="1"/>
  <c r="D15" i="10" s="1"/>
  <c r="C15" i="1"/>
  <c r="C15" i="10" s="1"/>
  <c r="B15" i="1"/>
  <c r="B15" i="10" s="1"/>
  <c r="G14" i="1"/>
  <c r="G14" i="10" s="1"/>
  <c r="F14" i="1"/>
  <c r="F14" i="10" s="1"/>
  <c r="D14" i="1"/>
  <c r="D14" i="10" s="1"/>
  <c r="C14" i="1"/>
  <c r="C14" i="10" s="1"/>
  <c r="B14" i="1"/>
  <c r="B14" i="10" s="1"/>
  <c r="G13" i="1"/>
  <c r="G13" i="10" s="1"/>
  <c r="F13" i="1"/>
  <c r="F13" i="10" s="1"/>
  <c r="D13" i="1"/>
  <c r="D13" i="10" s="1"/>
  <c r="C13" i="1"/>
  <c r="C13" i="10" s="1"/>
  <c r="B13" i="1"/>
  <c r="B13" i="10" s="1"/>
  <c r="G11" i="1"/>
  <c r="G11" i="10" s="1"/>
  <c r="F11" i="1"/>
  <c r="F11" i="10" s="1"/>
  <c r="D11" i="1"/>
  <c r="D11" i="10" s="1"/>
  <c r="C11" i="1"/>
  <c r="C11" i="10" s="1"/>
  <c r="B11" i="1"/>
  <c r="B11" i="10" s="1"/>
  <c r="G10" i="1"/>
  <c r="G10" i="10" s="1"/>
  <c r="F10" i="1"/>
  <c r="F10" i="10" s="1"/>
  <c r="D10" i="1"/>
  <c r="D10" i="10" s="1"/>
  <c r="C10" i="1"/>
  <c r="C10" i="10" s="1"/>
  <c r="B10" i="1"/>
  <c r="B10" i="10" s="1"/>
  <c r="G9" i="1"/>
  <c r="G9" i="10" s="1"/>
  <c r="F9" i="1"/>
  <c r="F9" i="10" s="1"/>
  <c r="D9" i="1"/>
  <c r="D9" i="10" s="1"/>
  <c r="C9" i="1"/>
  <c r="C9" i="10" s="1"/>
  <c r="B9" i="1"/>
  <c r="B9" i="10" s="1"/>
  <c r="G8" i="1"/>
  <c r="G8" i="10" s="1"/>
  <c r="F8" i="1"/>
  <c r="F8" i="10" s="1"/>
  <c r="D8" i="1"/>
  <c r="D8" i="10" s="1"/>
  <c r="C8" i="1"/>
  <c r="C8" i="10" s="1"/>
  <c r="B8" i="1"/>
  <c r="B8" i="10" s="1"/>
  <c r="G7" i="1"/>
  <c r="G7" i="10" s="1"/>
  <c r="F7" i="1"/>
  <c r="F7" i="10" s="1"/>
  <c r="D7" i="1"/>
  <c r="D7" i="10" s="1"/>
  <c r="C7" i="1"/>
  <c r="C7" i="10" s="1"/>
  <c r="B7" i="1"/>
  <c r="B7" i="10" s="1"/>
  <c r="G6" i="1"/>
  <c r="G6" i="10" s="1"/>
  <c r="F6" i="1"/>
  <c r="F6" i="10" s="1"/>
  <c r="D6" i="1"/>
  <c r="D6" i="10" s="1"/>
  <c r="C6" i="1"/>
  <c r="C6" i="10" s="1"/>
  <c r="B6" i="1"/>
  <c r="B6" i="10" s="1"/>
  <c r="I567" i="1"/>
  <c r="I566" i="1"/>
  <c r="I565" i="1"/>
  <c r="I564" i="1"/>
  <c r="I563" i="1"/>
  <c r="H562" i="1"/>
  <c r="G562" i="1"/>
  <c r="F562" i="1"/>
  <c r="E562" i="1"/>
  <c r="D562" i="1"/>
  <c r="I562" i="1" s="1"/>
  <c r="C562" i="1"/>
  <c r="B562" i="1"/>
  <c r="I561" i="1"/>
  <c r="I560" i="1"/>
  <c r="I559" i="1"/>
  <c r="I558" i="1"/>
  <c r="I557" i="1"/>
  <c r="I556" i="1"/>
  <c r="H555" i="1"/>
  <c r="H569" i="1" s="1"/>
  <c r="G555" i="1"/>
  <c r="G569" i="1" s="1"/>
  <c r="F555" i="1"/>
  <c r="F569" i="1" s="1"/>
  <c r="E555" i="1"/>
  <c r="E569" i="1" s="1"/>
  <c r="D555" i="1"/>
  <c r="C555" i="1"/>
  <c r="C569" i="1" s="1"/>
  <c r="B555" i="1"/>
  <c r="F551" i="1"/>
  <c r="B551" i="1"/>
  <c r="E550" i="1"/>
  <c r="H550" i="1" s="1"/>
  <c r="D568" i="1" s="1"/>
  <c r="I568" i="1" s="1"/>
  <c r="E549" i="1"/>
  <c r="H549" i="1" s="1"/>
  <c r="H548" i="1"/>
  <c r="E548" i="1"/>
  <c r="E547" i="1"/>
  <c r="H547" i="1" s="1"/>
  <c r="H546" i="1"/>
  <c r="E546" i="1"/>
  <c r="E545" i="1"/>
  <c r="H545" i="1" s="1"/>
  <c r="G544" i="1"/>
  <c r="F544" i="1"/>
  <c r="D544" i="1"/>
  <c r="C544" i="1"/>
  <c r="B544" i="1"/>
  <c r="E543" i="1"/>
  <c r="H543" i="1" s="1"/>
  <c r="H542" i="1"/>
  <c r="E542" i="1"/>
  <c r="E541" i="1"/>
  <c r="H541" i="1" s="1"/>
  <c r="H540" i="1"/>
  <c r="E540" i="1"/>
  <c r="E539" i="1"/>
  <c r="E537" i="1" s="1"/>
  <c r="H538" i="1"/>
  <c r="E538" i="1"/>
  <c r="G537" i="1"/>
  <c r="G551" i="1" s="1"/>
  <c r="F537" i="1"/>
  <c r="D537" i="1"/>
  <c r="D551" i="1" s="1"/>
  <c r="C537" i="1"/>
  <c r="C551" i="1" s="1"/>
  <c r="B537" i="1"/>
  <c r="E531" i="1"/>
  <c r="I529" i="1"/>
  <c r="I528" i="1"/>
  <c r="I527" i="1"/>
  <c r="I526" i="1"/>
  <c r="I525" i="1"/>
  <c r="H524" i="1"/>
  <c r="G524" i="1"/>
  <c r="F524" i="1"/>
  <c r="E524" i="1"/>
  <c r="D524" i="1"/>
  <c r="C524" i="1"/>
  <c r="B524" i="1"/>
  <c r="I524" i="1" s="1"/>
  <c r="I523" i="1"/>
  <c r="I522" i="1"/>
  <c r="I521" i="1"/>
  <c r="I520" i="1"/>
  <c r="I519" i="1"/>
  <c r="I518" i="1"/>
  <c r="H517" i="1"/>
  <c r="H531" i="1" s="1"/>
  <c r="G517" i="1"/>
  <c r="G531" i="1" s="1"/>
  <c r="F517" i="1"/>
  <c r="F531" i="1" s="1"/>
  <c r="E517" i="1"/>
  <c r="D517" i="1"/>
  <c r="C517" i="1"/>
  <c r="C531" i="1" s="1"/>
  <c r="B517" i="1"/>
  <c r="B531" i="1" s="1"/>
  <c r="D513" i="1"/>
  <c r="E512" i="1"/>
  <c r="H512" i="1" s="1"/>
  <c r="D530" i="1" s="1"/>
  <c r="I530" i="1" s="1"/>
  <c r="E511" i="1"/>
  <c r="H511" i="1" s="1"/>
  <c r="E510" i="1"/>
  <c r="H510" i="1" s="1"/>
  <c r="E509" i="1"/>
  <c r="H509" i="1" s="1"/>
  <c r="E508" i="1"/>
  <c r="E506" i="1" s="1"/>
  <c r="E507" i="1"/>
  <c r="H507" i="1" s="1"/>
  <c r="G506" i="1"/>
  <c r="F506" i="1"/>
  <c r="D506" i="1"/>
  <c r="C506" i="1"/>
  <c r="B506" i="1"/>
  <c r="E505" i="1"/>
  <c r="H505" i="1" s="1"/>
  <c r="H504" i="1"/>
  <c r="E504" i="1"/>
  <c r="E503" i="1"/>
  <c r="H503" i="1" s="1"/>
  <c r="H502" i="1"/>
  <c r="E502" i="1"/>
  <c r="E501" i="1"/>
  <c r="E499" i="1" s="1"/>
  <c r="H500" i="1"/>
  <c r="E500" i="1"/>
  <c r="G499" i="1"/>
  <c r="G513" i="1" s="1"/>
  <c r="F499" i="1"/>
  <c r="F513" i="1" s="1"/>
  <c r="D499" i="1"/>
  <c r="C499" i="1"/>
  <c r="C513" i="1" s="1"/>
  <c r="B499" i="1"/>
  <c r="B513" i="1" s="1"/>
  <c r="I491" i="1"/>
  <c r="I490" i="1"/>
  <c r="I489" i="1"/>
  <c r="I488" i="1"/>
  <c r="I487" i="1"/>
  <c r="H486" i="1"/>
  <c r="G486" i="1"/>
  <c r="F486" i="1"/>
  <c r="E486" i="1"/>
  <c r="D486" i="1"/>
  <c r="I486" i="1" s="1"/>
  <c r="C486" i="1"/>
  <c r="B486" i="1"/>
  <c r="I485" i="1"/>
  <c r="I484" i="1"/>
  <c r="I483" i="1"/>
  <c r="I482" i="1"/>
  <c r="I481" i="1"/>
  <c r="I480" i="1"/>
  <c r="H479" i="1"/>
  <c r="H493" i="1" s="1"/>
  <c r="G479" i="1"/>
  <c r="G493" i="1" s="1"/>
  <c r="F479" i="1"/>
  <c r="F493" i="1" s="1"/>
  <c r="E479" i="1"/>
  <c r="E493" i="1" s="1"/>
  <c r="D479" i="1"/>
  <c r="C479" i="1"/>
  <c r="C493" i="1" s="1"/>
  <c r="B479" i="1"/>
  <c r="F475" i="1"/>
  <c r="B475" i="1"/>
  <c r="E474" i="1"/>
  <c r="H474" i="1" s="1"/>
  <c r="D492" i="1" s="1"/>
  <c r="I492" i="1" s="1"/>
  <c r="E473" i="1"/>
  <c r="H473" i="1" s="1"/>
  <c r="H472" i="1"/>
  <c r="E472" i="1"/>
  <c r="E471" i="1"/>
  <c r="H471" i="1" s="1"/>
  <c r="H470" i="1"/>
  <c r="E470" i="1"/>
  <c r="E469" i="1"/>
  <c r="E468" i="1" s="1"/>
  <c r="G468" i="1"/>
  <c r="F468" i="1"/>
  <c r="D468" i="1"/>
  <c r="C468" i="1"/>
  <c r="B468" i="1"/>
  <c r="E467" i="1"/>
  <c r="H467" i="1" s="1"/>
  <c r="H466" i="1"/>
  <c r="E466" i="1"/>
  <c r="E465" i="1"/>
  <c r="H465" i="1" s="1"/>
  <c r="H464" i="1"/>
  <c r="E464" i="1"/>
  <c r="E463" i="1"/>
  <c r="E461" i="1" s="1"/>
  <c r="H462" i="1"/>
  <c r="E462" i="1"/>
  <c r="G461" i="1"/>
  <c r="G475" i="1" s="1"/>
  <c r="F461" i="1"/>
  <c r="D461" i="1"/>
  <c r="D475" i="1" s="1"/>
  <c r="C461" i="1"/>
  <c r="C475" i="1" s="1"/>
  <c r="B461" i="1"/>
  <c r="I453" i="1"/>
  <c r="I452" i="1"/>
  <c r="I451" i="1"/>
  <c r="I450" i="1"/>
  <c r="I449" i="1"/>
  <c r="H448" i="1"/>
  <c r="G448" i="1"/>
  <c r="F448" i="1"/>
  <c r="E448" i="1"/>
  <c r="D448" i="1"/>
  <c r="C448" i="1"/>
  <c r="B448" i="1"/>
  <c r="I447" i="1"/>
  <c r="I446" i="1"/>
  <c r="I445" i="1"/>
  <c r="I444" i="1"/>
  <c r="I443" i="1"/>
  <c r="I442" i="1"/>
  <c r="H441" i="1"/>
  <c r="H455" i="1" s="1"/>
  <c r="G441" i="1"/>
  <c r="G455" i="1" s="1"/>
  <c r="F441" i="1"/>
  <c r="F455" i="1" s="1"/>
  <c r="E441" i="1"/>
  <c r="E455" i="1" s="1"/>
  <c r="D441" i="1"/>
  <c r="D455" i="1" s="1"/>
  <c r="C441" i="1"/>
  <c r="B441" i="1"/>
  <c r="E436" i="1"/>
  <c r="H436" i="1" s="1"/>
  <c r="C454" i="1" s="1"/>
  <c r="I454" i="1" s="1"/>
  <c r="E435" i="1"/>
  <c r="H435" i="1" s="1"/>
  <c r="E434" i="1"/>
  <c r="H434" i="1" s="1"/>
  <c r="E433" i="1"/>
  <c r="H433" i="1" s="1"/>
  <c r="E432" i="1"/>
  <c r="H432" i="1" s="1"/>
  <c r="E431" i="1"/>
  <c r="H431" i="1" s="1"/>
  <c r="G430" i="1"/>
  <c r="F430" i="1"/>
  <c r="D430" i="1"/>
  <c r="C430" i="1"/>
  <c r="B430" i="1"/>
  <c r="E429" i="1"/>
  <c r="H429" i="1" s="1"/>
  <c r="E428" i="1"/>
  <c r="H428" i="1" s="1"/>
  <c r="E427" i="1"/>
  <c r="H427" i="1" s="1"/>
  <c r="H426" i="1"/>
  <c r="E426" i="1"/>
  <c r="E425" i="1"/>
  <c r="E424" i="1"/>
  <c r="H424" i="1" s="1"/>
  <c r="G423" i="1"/>
  <c r="G437" i="1" s="1"/>
  <c r="F423" i="1"/>
  <c r="D423" i="1"/>
  <c r="D437" i="1" s="1"/>
  <c r="C423" i="1"/>
  <c r="B423" i="1"/>
  <c r="B437" i="1" s="1"/>
  <c r="I415" i="1"/>
  <c r="I414" i="1"/>
  <c r="I413" i="1"/>
  <c r="I412" i="1"/>
  <c r="I411" i="1"/>
  <c r="H410" i="1"/>
  <c r="G410" i="1"/>
  <c r="F410" i="1"/>
  <c r="E410" i="1"/>
  <c r="D410" i="1"/>
  <c r="C410" i="1"/>
  <c r="B410" i="1"/>
  <c r="I409" i="1"/>
  <c r="I408" i="1"/>
  <c r="I405" i="1"/>
  <c r="I404" i="1"/>
  <c r="H403" i="1"/>
  <c r="H417" i="1" s="1"/>
  <c r="G403" i="1"/>
  <c r="G417" i="1" s="1"/>
  <c r="E403" i="1"/>
  <c r="E417" i="1" s="1"/>
  <c r="D403" i="1"/>
  <c r="D417" i="1" s="1"/>
  <c r="C403" i="1"/>
  <c r="C417" i="1" s="1"/>
  <c r="B403" i="1"/>
  <c r="E398" i="1"/>
  <c r="H398" i="1" s="1"/>
  <c r="F416" i="1" s="1"/>
  <c r="I416" i="1" s="1"/>
  <c r="E397" i="1"/>
  <c r="H397" i="1" s="1"/>
  <c r="E396" i="1"/>
  <c r="H396" i="1" s="1"/>
  <c r="E395" i="1"/>
  <c r="H395" i="1" s="1"/>
  <c r="E394" i="1"/>
  <c r="H394" i="1" s="1"/>
  <c r="E393" i="1"/>
  <c r="H393" i="1" s="1"/>
  <c r="G392" i="1"/>
  <c r="F392" i="1"/>
  <c r="D392" i="1"/>
  <c r="C392" i="1"/>
  <c r="B392" i="1"/>
  <c r="E391" i="1"/>
  <c r="H391" i="1" s="1"/>
  <c r="E390" i="1"/>
  <c r="H390" i="1" s="1"/>
  <c r="E389" i="1"/>
  <c r="H389" i="1" s="1"/>
  <c r="I407" i="1" s="1"/>
  <c r="H388" i="1"/>
  <c r="I406" i="1" s="1"/>
  <c r="E387" i="1"/>
  <c r="E386" i="1"/>
  <c r="H386" i="1" s="1"/>
  <c r="G385" i="1"/>
  <c r="F385" i="1"/>
  <c r="F399" i="1" s="1"/>
  <c r="D385" i="1"/>
  <c r="D399" i="1" s="1"/>
  <c r="C385" i="1"/>
  <c r="B385" i="1"/>
  <c r="I377" i="1"/>
  <c r="I376" i="1"/>
  <c r="I375" i="1"/>
  <c r="I374" i="1"/>
  <c r="I373" i="1"/>
  <c r="H372" i="1"/>
  <c r="G372" i="1"/>
  <c r="F372" i="1"/>
  <c r="F30" i="1" s="1"/>
  <c r="F30" i="10" s="1"/>
  <c r="E372" i="1"/>
  <c r="D372" i="1"/>
  <c r="C372" i="1"/>
  <c r="B372" i="1"/>
  <c r="I371" i="1"/>
  <c r="I370" i="1"/>
  <c r="I367" i="1"/>
  <c r="I366" i="1"/>
  <c r="H365" i="1"/>
  <c r="H379" i="1" s="1"/>
  <c r="G365" i="1"/>
  <c r="G379" i="1" s="1"/>
  <c r="E365" i="1"/>
  <c r="E379" i="1" s="1"/>
  <c r="D365" i="1"/>
  <c r="D379" i="1" s="1"/>
  <c r="C365" i="1"/>
  <c r="C379" i="1" s="1"/>
  <c r="B365" i="1"/>
  <c r="E360" i="1"/>
  <c r="H360" i="1" s="1"/>
  <c r="F36" i="1" s="1"/>
  <c r="F36" i="10" s="1"/>
  <c r="E359" i="1"/>
  <c r="H359" i="1" s="1"/>
  <c r="E358" i="1"/>
  <c r="H358" i="1" s="1"/>
  <c r="E357" i="1"/>
  <c r="H357" i="1" s="1"/>
  <c r="E356" i="1"/>
  <c r="H356" i="1" s="1"/>
  <c r="E355" i="1"/>
  <c r="H355" i="1" s="1"/>
  <c r="G354" i="1"/>
  <c r="F354" i="1"/>
  <c r="D354" i="1"/>
  <c r="C354" i="1"/>
  <c r="B354" i="1"/>
  <c r="E353" i="1"/>
  <c r="H353" i="1" s="1"/>
  <c r="E352" i="1"/>
  <c r="H352" i="1" s="1"/>
  <c r="E351" i="1"/>
  <c r="H351" i="1" s="1"/>
  <c r="I369" i="1" s="1"/>
  <c r="E350" i="1"/>
  <c r="H350" i="1" s="1"/>
  <c r="E349" i="1"/>
  <c r="E348" i="1"/>
  <c r="H348" i="1" s="1"/>
  <c r="G347" i="1"/>
  <c r="F347" i="1"/>
  <c r="D347" i="1"/>
  <c r="C347" i="1"/>
  <c r="C361" i="1" s="1"/>
  <c r="B347" i="1"/>
  <c r="I340" i="1"/>
  <c r="I339" i="1"/>
  <c r="I338" i="1"/>
  <c r="I337" i="1"/>
  <c r="I336" i="1"/>
  <c r="I335" i="1"/>
  <c r="H334" i="1"/>
  <c r="G334" i="1"/>
  <c r="F334" i="1"/>
  <c r="E334" i="1"/>
  <c r="D334" i="1"/>
  <c r="C334" i="1"/>
  <c r="B334" i="1"/>
  <c r="I334" i="1" s="1"/>
  <c r="I333" i="1"/>
  <c r="I332" i="1"/>
  <c r="I331" i="1"/>
  <c r="I330" i="1"/>
  <c r="I329" i="1"/>
  <c r="I328" i="1"/>
  <c r="H327" i="1"/>
  <c r="H341" i="1" s="1"/>
  <c r="G327" i="1"/>
  <c r="G341" i="1" s="1"/>
  <c r="F327" i="1"/>
  <c r="F341" i="1" s="1"/>
  <c r="E327" i="1"/>
  <c r="E341" i="1" s="1"/>
  <c r="D327" i="1"/>
  <c r="D341" i="1" s="1"/>
  <c r="C327" i="1"/>
  <c r="C341" i="1" s="1"/>
  <c r="B327" i="1"/>
  <c r="I327" i="1" s="1"/>
  <c r="H322" i="1"/>
  <c r="E322" i="1"/>
  <c r="E321" i="1"/>
  <c r="H321" i="1" s="1"/>
  <c r="H320" i="1"/>
  <c r="E320" i="1"/>
  <c r="E319" i="1"/>
  <c r="H319" i="1" s="1"/>
  <c r="H318" i="1"/>
  <c r="E318" i="1"/>
  <c r="E316" i="1" s="1"/>
  <c r="E317" i="1"/>
  <c r="H317" i="1" s="1"/>
  <c r="G316" i="1"/>
  <c r="F316" i="1"/>
  <c r="D316" i="1"/>
  <c r="D323" i="1" s="1"/>
  <c r="C316" i="1"/>
  <c r="B316" i="1"/>
  <c r="E315" i="1"/>
  <c r="H315" i="1" s="1"/>
  <c r="H314" i="1"/>
  <c r="E314" i="1"/>
  <c r="E313" i="1"/>
  <c r="H313" i="1" s="1"/>
  <c r="H312" i="1"/>
  <c r="E312" i="1"/>
  <c r="E311" i="1"/>
  <c r="E309" i="1" s="1"/>
  <c r="H310" i="1"/>
  <c r="E310" i="1"/>
  <c r="G309" i="1"/>
  <c r="G323" i="1" s="1"/>
  <c r="F309" i="1"/>
  <c r="F323" i="1" s="1"/>
  <c r="D309" i="1"/>
  <c r="C309" i="1"/>
  <c r="C323" i="1" s="1"/>
  <c r="B309" i="1"/>
  <c r="B323" i="1" s="1"/>
  <c r="I301" i="1"/>
  <c r="I35" i="1" s="1"/>
  <c r="I35" i="10" s="1"/>
  <c r="I300" i="1"/>
  <c r="I34" i="1" s="1"/>
  <c r="I34" i="10" s="1"/>
  <c r="I299" i="1"/>
  <c r="I298" i="1"/>
  <c r="I32" i="1" s="1"/>
  <c r="I32" i="10" s="1"/>
  <c r="I297" i="1"/>
  <c r="I31" i="1" s="1"/>
  <c r="I31" i="10" s="1"/>
  <c r="H296" i="1"/>
  <c r="G296" i="1"/>
  <c r="F296" i="1"/>
  <c r="E296" i="1"/>
  <c r="D296" i="1"/>
  <c r="I296" i="1" s="1"/>
  <c r="C296" i="1"/>
  <c r="C30" i="1" s="1"/>
  <c r="C30" i="10" s="1"/>
  <c r="B296" i="1"/>
  <c r="I291" i="1"/>
  <c r="I25" i="1" s="1"/>
  <c r="I25" i="10" s="1"/>
  <c r="H289" i="1"/>
  <c r="H303" i="1" s="1"/>
  <c r="G289" i="1"/>
  <c r="G303" i="1" s="1"/>
  <c r="F289" i="1"/>
  <c r="F303" i="1" s="1"/>
  <c r="E289" i="1"/>
  <c r="E303" i="1" s="1"/>
  <c r="D289" i="1"/>
  <c r="D303" i="1" s="1"/>
  <c r="B289" i="1"/>
  <c r="E283" i="1"/>
  <c r="H283" i="1" s="1"/>
  <c r="H17" i="1" s="1"/>
  <c r="H17" i="10" s="1"/>
  <c r="E282" i="1"/>
  <c r="H282" i="1" s="1"/>
  <c r="E281" i="1"/>
  <c r="H281" i="1" s="1"/>
  <c r="E280" i="1"/>
  <c r="E14" i="1" s="1"/>
  <c r="E14" i="10" s="1"/>
  <c r="E279" i="1"/>
  <c r="G278" i="1"/>
  <c r="G12" i="1" s="1"/>
  <c r="G12" i="10" s="1"/>
  <c r="F278" i="1"/>
  <c r="F12" i="1" s="1"/>
  <c r="F12" i="10" s="1"/>
  <c r="D278" i="1"/>
  <c r="D12" i="1" s="1"/>
  <c r="D12" i="10" s="1"/>
  <c r="C278" i="1"/>
  <c r="B278" i="1"/>
  <c r="H277" i="1"/>
  <c r="C29" i="1" s="1"/>
  <c r="C29" i="10" s="1"/>
  <c r="H275" i="1"/>
  <c r="C27" i="1" s="1"/>
  <c r="C27" i="10" s="1"/>
  <c r="H274" i="1"/>
  <c r="C26" i="1" s="1"/>
  <c r="C26" i="10" s="1"/>
  <c r="H273" i="1"/>
  <c r="C25" i="1" s="1"/>
  <c r="C25" i="10" s="1"/>
  <c r="H272" i="1"/>
  <c r="G271" i="1"/>
  <c r="G285" i="1" s="1"/>
  <c r="F271" i="1"/>
  <c r="F285" i="1" s="1"/>
  <c r="D271" i="1"/>
  <c r="C271" i="1"/>
  <c r="B271" i="1"/>
  <c r="I264" i="1"/>
  <c r="I263" i="1"/>
  <c r="I262" i="1"/>
  <c r="I261" i="1"/>
  <c r="I260" i="1"/>
  <c r="I259" i="1"/>
  <c r="H258" i="1"/>
  <c r="G258" i="1"/>
  <c r="F258" i="1"/>
  <c r="E258" i="1"/>
  <c r="D258" i="1"/>
  <c r="C258" i="1"/>
  <c r="B258" i="1"/>
  <c r="I258" i="1" s="1"/>
  <c r="I257" i="1"/>
  <c r="I256" i="1"/>
  <c r="I255" i="1"/>
  <c r="I254" i="1"/>
  <c r="I253" i="1"/>
  <c r="I252" i="1"/>
  <c r="H251" i="1"/>
  <c r="H265" i="1" s="1"/>
  <c r="G251" i="1"/>
  <c r="G265" i="1" s="1"/>
  <c r="F251" i="1"/>
  <c r="F265" i="1" s="1"/>
  <c r="E251" i="1"/>
  <c r="E265" i="1" s="1"/>
  <c r="D251" i="1"/>
  <c r="D265" i="1" s="1"/>
  <c r="C251" i="1"/>
  <c r="C265" i="1" s="1"/>
  <c r="B251" i="1"/>
  <c r="I251" i="1" s="1"/>
  <c r="E246" i="1"/>
  <c r="H246" i="1" s="1"/>
  <c r="H245" i="1"/>
  <c r="E245" i="1"/>
  <c r="E244" i="1"/>
  <c r="H244" i="1" s="1"/>
  <c r="H243" i="1"/>
  <c r="E243" i="1"/>
  <c r="E242" i="1"/>
  <c r="H242" i="1" s="1"/>
  <c r="H241" i="1"/>
  <c r="H240" i="1" s="1"/>
  <c r="E241" i="1"/>
  <c r="G240" i="1"/>
  <c r="F240" i="1"/>
  <c r="E240" i="1"/>
  <c r="D240" i="1"/>
  <c r="C240" i="1"/>
  <c r="B240" i="1"/>
  <c r="H239" i="1"/>
  <c r="E239" i="1"/>
  <c r="E238" i="1"/>
  <c r="H238" i="1" s="1"/>
  <c r="H237" i="1"/>
  <c r="E237" i="1"/>
  <c r="E236" i="1"/>
  <c r="H236" i="1" s="1"/>
  <c r="H235" i="1"/>
  <c r="E235" i="1"/>
  <c r="E234" i="1"/>
  <c r="H234" i="1" s="1"/>
  <c r="H233" i="1" s="1"/>
  <c r="G233" i="1"/>
  <c r="G247" i="1" s="1"/>
  <c r="F233" i="1"/>
  <c r="F247" i="1" s="1"/>
  <c r="E233" i="1"/>
  <c r="D233" i="1"/>
  <c r="D247" i="1" s="1"/>
  <c r="C233" i="1"/>
  <c r="C247" i="1" s="1"/>
  <c r="B233" i="1"/>
  <c r="B247" i="1" s="1"/>
  <c r="I226" i="1"/>
  <c r="I225" i="1"/>
  <c r="I224" i="1"/>
  <c r="I223" i="1"/>
  <c r="I222" i="1"/>
  <c r="I221" i="1"/>
  <c r="H220" i="1"/>
  <c r="G220" i="1"/>
  <c r="F220" i="1"/>
  <c r="E220" i="1"/>
  <c r="D220" i="1"/>
  <c r="C220" i="1"/>
  <c r="B220" i="1"/>
  <c r="I220" i="1" s="1"/>
  <c r="I219" i="1"/>
  <c r="I218" i="1"/>
  <c r="I217" i="1"/>
  <c r="I216" i="1"/>
  <c r="I215" i="1"/>
  <c r="I214" i="1"/>
  <c r="H213" i="1"/>
  <c r="H227" i="1" s="1"/>
  <c r="G213" i="1"/>
  <c r="G227" i="1" s="1"/>
  <c r="F213" i="1"/>
  <c r="F227" i="1" s="1"/>
  <c r="E213" i="1"/>
  <c r="E227" i="1" s="1"/>
  <c r="D213" i="1"/>
  <c r="D227" i="1" s="1"/>
  <c r="C213" i="1"/>
  <c r="C227" i="1" s="1"/>
  <c r="B213" i="1"/>
  <c r="I213" i="1" s="1"/>
  <c r="E208" i="1"/>
  <c r="H208" i="1" s="1"/>
  <c r="E207" i="1"/>
  <c r="H207" i="1" s="1"/>
  <c r="H206" i="1"/>
  <c r="E206" i="1"/>
  <c r="E205" i="1"/>
  <c r="H205" i="1" s="1"/>
  <c r="H204" i="1"/>
  <c r="E204" i="1"/>
  <c r="E202" i="1" s="1"/>
  <c r="E203" i="1"/>
  <c r="H203" i="1" s="1"/>
  <c r="G202" i="1"/>
  <c r="F202" i="1"/>
  <c r="D202" i="1"/>
  <c r="C202" i="1"/>
  <c r="B202" i="1"/>
  <c r="E201" i="1"/>
  <c r="H201" i="1" s="1"/>
  <c r="H200" i="1"/>
  <c r="E200" i="1"/>
  <c r="E199" i="1"/>
  <c r="H199" i="1" s="1"/>
  <c r="H198" i="1"/>
  <c r="E198" i="1"/>
  <c r="E197" i="1"/>
  <c r="E195" i="1" s="1"/>
  <c r="H196" i="1"/>
  <c r="E196" i="1"/>
  <c r="G195" i="1"/>
  <c r="G209" i="1" s="1"/>
  <c r="F195" i="1"/>
  <c r="F209" i="1" s="1"/>
  <c r="D195" i="1"/>
  <c r="D209" i="1" s="1"/>
  <c r="C195" i="1"/>
  <c r="C209" i="1" s="1"/>
  <c r="B195" i="1"/>
  <c r="B209" i="1" s="1"/>
  <c r="I188" i="1"/>
  <c r="I187" i="1"/>
  <c r="I186" i="1"/>
  <c r="I185" i="1"/>
  <c r="I184" i="1"/>
  <c r="I183" i="1"/>
  <c r="H182" i="1"/>
  <c r="G182" i="1"/>
  <c r="F182" i="1"/>
  <c r="E182" i="1"/>
  <c r="D182" i="1"/>
  <c r="I182" i="1" s="1"/>
  <c r="C182" i="1"/>
  <c r="B182" i="1"/>
  <c r="I181" i="1"/>
  <c r="I180" i="1"/>
  <c r="I179" i="1"/>
  <c r="I178" i="1"/>
  <c r="I177" i="1"/>
  <c r="I176" i="1"/>
  <c r="H175" i="1"/>
  <c r="H189" i="1" s="1"/>
  <c r="G175" i="1"/>
  <c r="G189" i="1" s="1"/>
  <c r="F175" i="1"/>
  <c r="F189" i="1" s="1"/>
  <c r="E175" i="1"/>
  <c r="E189" i="1" s="1"/>
  <c r="D175" i="1"/>
  <c r="D189" i="1" s="1"/>
  <c r="C175" i="1"/>
  <c r="C189" i="1" s="1"/>
  <c r="B175" i="1"/>
  <c r="I175" i="1" s="1"/>
  <c r="F171" i="1"/>
  <c r="B171" i="1"/>
  <c r="E170" i="1"/>
  <c r="H170" i="1" s="1"/>
  <c r="E169" i="1"/>
  <c r="H169" i="1" s="1"/>
  <c r="H168" i="1"/>
  <c r="E168" i="1"/>
  <c r="E167" i="1"/>
  <c r="H167" i="1" s="1"/>
  <c r="H166" i="1"/>
  <c r="E166" i="1"/>
  <c r="E165" i="1"/>
  <c r="H165" i="1" s="1"/>
  <c r="G164" i="1"/>
  <c r="F164" i="1"/>
  <c r="E164" i="1"/>
  <c r="D164" i="1"/>
  <c r="C164" i="1"/>
  <c r="B164" i="1"/>
  <c r="E163" i="1"/>
  <c r="H163" i="1" s="1"/>
  <c r="H162" i="1"/>
  <c r="E162" i="1"/>
  <c r="E161" i="1"/>
  <c r="H161" i="1" s="1"/>
  <c r="H160" i="1"/>
  <c r="E160" i="1"/>
  <c r="E159" i="1"/>
  <c r="H159" i="1" s="1"/>
  <c r="H157" i="1" s="1"/>
  <c r="H158" i="1"/>
  <c r="E158" i="1"/>
  <c r="G157" i="1"/>
  <c r="G171" i="1" s="1"/>
  <c r="F157" i="1"/>
  <c r="D157" i="1"/>
  <c r="D171" i="1" s="1"/>
  <c r="C157" i="1"/>
  <c r="C171" i="1" s="1"/>
  <c r="B157" i="1"/>
  <c r="I150" i="1"/>
  <c r="I149" i="1"/>
  <c r="I148" i="1"/>
  <c r="I147" i="1"/>
  <c r="I146" i="1"/>
  <c r="I145" i="1"/>
  <c r="H144" i="1"/>
  <c r="G144" i="1"/>
  <c r="F144" i="1"/>
  <c r="E144" i="1"/>
  <c r="D144" i="1"/>
  <c r="C144" i="1"/>
  <c r="B144" i="1"/>
  <c r="I144" i="1" s="1"/>
  <c r="I143" i="1"/>
  <c r="I142" i="1"/>
  <c r="I141" i="1"/>
  <c r="I140" i="1"/>
  <c r="I139" i="1"/>
  <c r="I138" i="1"/>
  <c r="H137" i="1"/>
  <c r="H151" i="1" s="1"/>
  <c r="G137" i="1"/>
  <c r="G151" i="1" s="1"/>
  <c r="F137" i="1"/>
  <c r="F151" i="1" s="1"/>
  <c r="E137" i="1"/>
  <c r="E151" i="1" s="1"/>
  <c r="D137" i="1"/>
  <c r="D151" i="1" s="1"/>
  <c r="C137" i="1"/>
  <c r="C151" i="1" s="1"/>
  <c r="B137" i="1"/>
  <c r="I137" i="1" s="1"/>
  <c r="H132" i="1"/>
  <c r="E132" i="1"/>
  <c r="E131" i="1"/>
  <c r="H131" i="1" s="1"/>
  <c r="H130" i="1"/>
  <c r="E130" i="1"/>
  <c r="E129" i="1"/>
  <c r="H129" i="1" s="1"/>
  <c r="H128" i="1"/>
  <c r="E128" i="1"/>
  <c r="E127" i="1"/>
  <c r="H127" i="1" s="1"/>
  <c r="G126" i="1"/>
  <c r="F126" i="1"/>
  <c r="E126" i="1"/>
  <c r="D126" i="1"/>
  <c r="C126" i="1"/>
  <c r="B126" i="1"/>
  <c r="E125" i="1"/>
  <c r="H125" i="1" s="1"/>
  <c r="H124" i="1"/>
  <c r="E124" i="1"/>
  <c r="E123" i="1"/>
  <c r="H123" i="1" s="1"/>
  <c r="H122" i="1"/>
  <c r="E122" i="1"/>
  <c r="E121" i="1"/>
  <c r="E119" i="1" s="1"/>
  <c r="E133" i="1" s="1"/>
  <c r="H120" i="1"/>
  <c r="E120" i="1"/>
  <c r="G119" i="1"/>
  <c r="G133" i="1" s="1"/>
  <c r="F119" i="1"/>
  <c r="F133" i="1" s="1"/>
  <c r="D119" i="1"/>
  <c r="D133" i="1" s="1"/>
  <c r="C119" i="1"/>
  <c r="C133" i="1" s="1"/>
  <c r="B119" i="1"/>
  <c r="B133" i="1" s="1"/>
  <c r="I112" i="1"/>
  <c r="I111" i="1"/>
  <c r="I110" i="1"/>
  <c r="I109" i="1"/>
  <c r="I108" i="1"/>
  <c r="I107" i="1"/>
  <c r="H106" i="1"/>
  <c r="G106" i="1"/>
  <c r="F106" i="1"/>
  <c r="E106" i="1"/>
  <c r="D106" i="1"/>
  <c r="I106" i="1" s="1"/>
  <c r="C106" i="1"/>
  <c r="B106" i="1"/>
  <c r="I105" i="1"/>
  <c r="I104" i="1"/>
  <c r="I103" i="1"/>
  <c r="I102" i="1"/>
  <c r="I101" i="1"/>
  <c r="I100" i="1"/>
  <c r="H99" i="1"/>
  <c r="H113" i="1" s="1"/>
  <c r="H37" i="1" s="1"/>
  <c r="H37" i="10" s="1"/>
  <c r="G99" i="1"/>
  <c r="G113" i="1" s="1"/>
  <c r="F99" i="1"/>
  <c r="F113" i="1" s="1"/>
  <c r="E99" i="1"/>
  <c r="E113" i="1" s="1"/>
  <c r="D99" i="1"/>
  <c r="D113" i="1" s="1"/>
  <c r="C99" i="1"/>
  <c r="C113" i="1" s="1"/>
  <c r="B99" i="1"/>
  <c r="I99" i="1" s="1"/>
  <c r="F95" i="1"/>
  <c r="B95" i="1"/>
  <c r="E94" i="1"/>
  <c r="H94" i="1" s="1"/>
  <c r="E93" i="1"/>
  <c r="H93" i="1" s="1"/>
  <c r="H92" i="1"/>
  <c r="E92" i="1"/>
  <c r="E91" i="1"/>
  <c r="H91" i="1" s="1"/>
  <c r="H90" i="1"/>
  <c r="E90" i="1"/>
  <c r="E89" i="1"/>
  <c r="E88" i="1" s="1"/>
  <c r="G88" i="1"/>
  <c r="F88" i="1"/>
  <c r="D88" i="1"/>
  <c r="C88" i="1"/>
  <c r="B88" i="1"/>
  <c r="E87" i="1"/>
  <c r="H87" i="1" s="1"/>
  <c r="E86" i="1"/>
  <c r="H86" i="1" s="1"/>
  <c r="E85" i="1"/>
  <c r="H85" i="1" s="1"/>
  <c r="E84" i="1"/>
  <c r="H84" i="1" s="1"/>
  <c r="E83" i="1"/>
  <c r="E81" i="1" s="1"/>
  <c r="E82" i="1"/>
  <c r="H82" i="1" s="1"/>
  <c r="G81" i="1"/>
  <c r="G95" i="1" s="1"/>
  <c r="F81" i="1"/>
  <c r="D81" i="1"/>
  <c r="D95" i="1" s="1"/>
  <c r="C81" i="1"/>
  <c r="C95" i="1" s="1"/>
  <c r="B81" i="1"/>
  <c r="D531" i="1" l="1"/>
  <c r="I531" i="1" s="1"/>
  <c r="F403" i="1"/>
  <c r="I378" i="1"/>
  <c r="F27" i="1"/>
  <c r="F27" i="10" s="1"/>
  <c r="F365" i="1"/>
  <c r="I365" i="1" s="1"/>
  <c r="I368" i="1"/>
  <c r="F26" i="1"/>
  <c r="F26" i="10" s="1"/>
  <c r="I292" i="1"/>
  <c r="I295" i="1"/>
  <c r="I29" i="1" s="1"/>
  <c r="I29" i="10" s="1"/>
  <c r="I293" i="1"/>
  <c r="I27" i="1" s="1"/>
  <c r="I27" i="10" s="1"/>
  <c r="C24" i="1"/>
  <c r="C24" i="10" s="1"/>
  <c r="I290" i="1"/>
  <c r="I24" i="1" s="1"/>
  <c r="I24" i="10" s="1"/>
  <c r="D569" i="1"/>
  <c r="I555" i="1"/>
  <c r="I33" i="1"/>
  <c r="I33" i="10" s="1"/>
  <c r="I517" i="1"/>
  <c r="D36" i="1"/>
  <c r="D36" i="10" s="1"/>
  <c r="D30" i="1"/>
  <c r="D30" i="10" s="1"/>
  <c r="D493" i="1"/>
  <c r="I479" i="1"/>
  <c r="D23" i="1"/>
  <c r="D23" i="10" s="1"/>
  <c r="I448" i="1"/>
  <c r="C455" i="1"/>
  <c r="I441" i="1"/>
  <c r="E430" i="1"/>
  <c r="C437" i="1"/>
  <c r="F437" i="1"/>
  <c r="F19" i="1" s="1"/>
  <c r="F19" i="10" s="1"/>
  <c r="H11" i="1"/>
  <c r="H11" i="10" s="1"/>
  <c r="E423" i="1"/>
  <c r="E437" i="1" s="1"/>
  <c r="I410" i="1"/>
  <c r="F417" i="1"/>
  <c r="G399" i="1"/>
  <c r="H15" i="1"/>
  <c r="H15" i="10" s="1"/>
  <c r="C12" i="1"/>
  <c r="C12" i="10" s="1"/>
  <c r="C399" i="1"/>
  <c r="B12" i="1"/>
  <c r="B12" i="10" s="1"/>
  <c r="B399" i="1"/>
  <c r="E392" i="1"/>
  <c r="E10" i="1"/>
  <c r="E10" i="10" s="1"/>
  <c r="I372" i="1"/>
  <c r="G361" i="1"/>
  <c r="G19" i="1" s="1"/>
  <c r="G19" i="10" s="1"/>
  <c r="F361" i="1"/>
  <c r="D361" i="1"/>
  <c r="D19" i="1" s="1"/>
  <c r="D19" i="10" s="1"/>
  <c r="H16" i="1"/>
  <c r="H16" i="10" s="1"/>
  <c r="B361" i="1"/>
  <c r="E354" i="1"/>
  <c r="H9" i="1"/>
  <c r="H9" i="10" s="1"/>
  <c r="H276" i="1"/>
  <c r="E17" i="1"/>
  <c r="E17" i="10" s="1"/>
  <c r="E16" i="1"/>
  <c r="E16" i="10" s="1"/>
  <c r="E15" i="1"/>
  <c r="E15" i="10" s="1"/>
  <c r="E278" i="1"/>
  <c r="H280" i="1"/>
  <c r="H14" i="1" s="1"/>
  <c r="H14" i="10" s="1"/>
  <c r="E13" i="1"/>
  <c r="E13" i="10" s="1"/>
  <c r="E7" i="1"/>
  <c r="E7" i="10" s="1"/>
  <c r="E11" i="1"/>
  <c r="E11" i="10" s="1"/>
  <c r="F5" i="1"/>
  <c r="F5" i="10" s="1"/>
  <c r="G5" i="1"/>
  <c r="G5" i="10" s="1"/>
  <c r="E513" i="1"/>
  <c r="E475" i="1"/>
  <c r="I403" i="1"/>
  <c r="D5" i="1"/>
  <c r="D5" i="10" s="1"/>
  <c r="H8" i="1"/>
  <c r="H8" i="10" s="1"/>
  <c r="E385" i="1"/>
  <c r="E8" i="1"/>
  <c r="E8" i="10" s="1"/>
  <c r="E9" i="1"/>
  <c r="E9" i="10" s="1"/>
  <c r="B5" i="1"/>
  <c r="B5" i="10" s="1"/>
  <c r="H6" i="1"/>
  <c r="H6" i="10" s="1"/>
  <c r="E6" i="1"/>
  <c r="E6" i="10" s="1"/>
  <c r="E347" i="1"/>
  <c r="C285" i="1"/>
  <c r="E284" i="1"/>
  <c r="H284" i="1" s="1"/>
  <c r="C5" i="1"/>
  <c r="C5" i="10" s="1"/>
  <c r="B285" i="1"/>
  <c r="H247" i="1"/>
  <c r="E247" i="1"/>
  <c r="H544" i="1"/>
  <c r="B569" i="1"/>
  <c r="H539" i="1"/>
  <c r="H537" i="1" s="1"/>
  <c r="E544" i="1"/>
  <c r="E551" i="1" s="1"/>
  <c r="H506" i="1"/>
  <c r="H499" i="1"/>
  <c r="H513" i="1" s="1"/>
  <c r="H508" i="1"/>
  <c r="H501" i="1"/>
  <c r="H463" i="1"/>
  <c r="H461" i="1" s="1"/>
  <c r="H469" i="1"/>
  <c r="H468" i="1" s="1"/>
  <c r="B493" i="1"/>
  <c r="H430" i="1"/>
  <c r="H425" i="1"/>
  <c r="H423" i="1" s="1"/>
  <c r="H437" i="1" s="1"/>
  <c r="B455" i="1"/>
  <c r="H392" i="1"/>
  <c r="B417" i="1"/>
  <c r="H387" i="1"/>
  <c r="H385" i="1" s="1"/>
  <c r="H354" i="1"/>
  <c r="H349" i="1"/>
  <c r="B379" i="1"/>
  <c r="H309" i="1"/>
  <c r="H323" i="1" s="1"/>
  <c r="E323" i="1"/>
  <c r="H316" i="1"/>
  <c r="H311" i="1"/>
  <c r="B341" i="1"/>
  <c r="I341" i="1" s="1"/>
  <c r="H271" i="1"/>
  <c r="B303" i="1"/>
  <c r="E271" i="1"/>
  <c r="H279" i="1"/>
  <c r="B265" i="1"/>
  <c r="I265" i="1" s="1"/>
  <c r="E209" i="1"/>
  <c r="H202" i="1"/>
  <c r="B227" i="1"/>
  <c r="I227" i="1" s="1"/>
  <c r="H197" i="1"/>
  <c r="H195" i="1" s="1"/>
  <c r="H209" i="1" s="1"/>
  <c r="H164" i="1"/>
  <c r="H171" i="1" s="1"/>
  <c r="E157" i="1"/>
  <c r="E171" i="1" s="1"/>
  <c r="B189" i="1"/>
  <c r="I189" i="1" s="1"/>
  <c r="H119" i="1"/>
  <c r="H126" i="1"/>
  <c r="B151" i="1"/>
  <c r="I151" i="1" s="1"/>
  <c r="H121" i="1"/>
  <c r="E95" i="1"/>
  <c r="B113" i="1"/>
  <c r="I113" i="1" s="1"/>
  <c r="H89" i="1"/>
  <c r="H88" i="1" s="1"/>
  <c r="H83" i="1"/>
  <c r="H81" i="1" s="1"/>
  <c r="H95" i="1" s="1"/>
  <c r="I569" i="1" l="1"/>
  <c r="D37" i="1"/>
  <c r="D37" i="10" s="1"/>
  <c r="I493" i="1"/>
  <c r="I455" i="1"/>
  <c r="C19" i="1"/>
  <c r="C19" i="10" s="1"/>
  <c r="I417" i="1"/>
  <c r="F23" i="1"/>
  <c r="F23" i="10" s="1"/>
  <c r="F379" i="1"/>
  <c r="F37" i="1" s="1"/>
  <c r="F37" i="10" s="1"/>
  <c r="I26" i="1"/>
  <c r="I26" i="10" s="1"/>
  <c r="H18" i="1"/>
  <c r="H18" i="10" s="1"/>
  <c r="H10" i="1"/>
  <c r="H10" i="10" s="1"/>
  <c r="I30" i="1"/>
  <c r="I30" i="10" s="1"/>
  <c r="B19" i="1"/>
  <c r="B19" i="10" s="1"/>
  <c r="E399" i="1"/>
  <c r="H7" i="1"/>
  <c r="H7" i="10" s="1"/>
  <c r="E361" i="1"/>
  <c r="E12" i="1"/>
  <c r="E12" i="10" s="1"/>
  <c r="H347" i="1"/>
  <c r="H361" i="1" s="1"/>
  <c r="H278" i="1"/>
  <c r="H12" i="1" s="1"/>
  <c r="H12" i="10" s="1"/>
  <c r="H13" i="1"/>
  <c r="H13" i="10" s="1"/>
  <c r="E18" i="1"/>
  <c r="E18" i="10" s="1"/>
  <c r="E285" i="1"/>
  <c r="E5" i="1"/>
  <c r="E5" i="10" s="1"/>
  <c r="H551" i="1"/>
  <c r="H475" i="1"/>
  <c r="H399" i="1"/>
  <c r="H133" i="1"/>
  <c r="I379" i="1" l="1"/>
  <c r="C36" i="1"/>
  <c r="C36" i="10" s="1"/>
  <c r="I302" i="1"/>
  <c r="I36" i="1" s="1"/>
  <c r="I36" i="10" s="1"/>
  <c r="I294" i="1"/>
  <c r="I28" i="1" s="1"/>
  <c r="I28" i="10" s="1"/>
  <c r="C28" i="1"/>
  <c r="C28" i="10" s="1"/>
  <c r="C289" i="1"/>
  <c r="E19" i="1"/>
  <c r="E19" i="10" s="1"/>
  <c r="H5" i="1"/>
  <c r="H5" i="10" s="1"/>
  <c r="H285" i="1"/>
  <c r="H19" i="1" s="1"/>
  <c r="H19" i="10" s="1"/>
  <c r="C303" i="1" l="1"/>
  <c r="I289" i="1"/>
  <c r="I23" i="1" s="1"/>
  <c r="I23" i="10" s="1"/>
  <c r="C23" i="1"/>
  <c r="C23" i="10" s="1"/>
  <c r="C48" i="9"/>
  <c r="C49" i="9"/>
  <c r="C37" i="1" l="1"/>
  <c r="C37" i="10" s="1"/>
  <c r="I303" i="1"/>
  <c r="I37" i="1" s="1"/>
  <c r="I37" i="10" s="1"/>
  <c r="E48" i="9"/>
  <c r="D49" i="9"/>
  <c r="B52" i="9"/>
  <c r="E37" i="9"/>
  <c r="E36" i="9"/>
  <c r="E35" i="9"/>
  <c r="E34" i="9"/>
  <c r="E33" i="9"/>
  <c r="E30" i="9"/>
  <c r="E27" i="9"/>
  <c r="E31" i="9" l="1"/>
  <c r="E26" i="9"/>
  <c r="E23" i="9"/>
  <c r="D34" i="8" l="1"/>
  <c r="D31" i="8"/>
  <c r="D32" i="8"/>
  <c r="D33" i="8"/>
  <c r="D12" i="8"/>
  <c r="D25" i="8"/>
  <c r="D10" i="8"/>
  <c r="D11" i="8" s="1"/>
  <c r="C13" i="7" l="1"/>
  <c r="D13" i="7"/>
  <c r="B13" i="7"/>
  <c r="F13" i="7" l="1"/>
  <c r="D8" i="7" l="1"/>
  <c r="B8" i="7"/>
  <c r="C8" i="7"/>
  <c r="D6" i="7"/>
  <c r="C6" i="7"/>
  <c r="B6" i="7"/>
  <c r="J24" i="6" l="1"/>
  <c r="I24" i="6"/>
  <c r="H24" i="6"/>
  <c r="G24" i="6"/>
  <c r="F24" i="6"/>
  <c r="E24" i="6"/>
  <c r="D24" i="6"/>
  <c r="C24" i="6"/>
  <c r="B24" i="6"/>
  <c r="H20" i="6"/>
  <c r="G20" i="6"/>
  <c r="F20" i="6"/>
  <c r="E20" i="6"/>
  <c r="D20" i="6"/>
  <c r="C20" i="6"/>
  <c r="B20" i="6"/>
  <c r="A24" i="6"/>
  <c r="A20" i="6"/>
  <c r="F11" i="6"/>
  <c r="E11" i="6"/>
  <c r="D11" i="6"/>
  <c r="C11" i="6"/>
  <c r="B11" i="6"/>
  <c r="G26" i="4" l="1"/>
  <c r="G27" i="4" s="1"/>
  <c r="G28" i="4" s="1"/>
  <c r="I26" i="4"/>
  <c r="C26" i="4"/>
  <c r="B26" i="4"/>
  <c r="B27" i="4" s="1"/>
  <c r="B28" i="4" s="1"/>
  <c r="C27" i="4"/>
  <c r="B29" i="17" l="1"/>
  <c r="B30" i="17"/>
  <c r="B31" i="17"/>
  <c r="B46" i="18" l="1"/>
  <c r="F39" i="18"/>
  <c r="D39" i="18"/>
  <c r="C39" i="18"/>
  <c r="B39" i="18"/>
  <c r="F38" i="18"/>
  <c r="D38" i="18"/>
  <c r="C38" i="18"/>
  <c r="B38" i="18"/>
  <c r="F37" i="18"/>
  <c r="D37" i="18"/>
  <c r="C37" i="18"/>
  <c r="B37" i="18"/>
  <c r="F36" i="18"/>
  <c r="D36" i="18"/>
  <c r="C36" i="18"/>
  <c r="B36" i="18"/>
  <c r="E5" i="18"/>
  <c r="E6" i="18"/>
  <c r="E7" i="18"/>
  <c r="E8" i="18"/>
  <c r="E9" i="18"/>
  <c r="E11" i="18"/>
  <c r="E12" i="18"/>
  <c r="E14" i="18"/>
  <c r="E15" i="18"/>
  <c r="E19" i="18"/>
  <c r="E21" i="18"/>
  <c r="E22" i="18"/>
  <c r="E30" i="18"/>
  <c r="E31" i="18"/>
  <c r="E4" i="18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0" i="17"/>
  <c r="E9" i="17"/>
  <c r="E8" i="17"/>
  <c r="E7" i="17"/>
  <c r="E6" i="17"/>
  <c r="E5" i="17"/>
  <c r="E4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D5" i="17"/>
  <c r="D6" i="17"/>
  <c r="D7" i="17"/>
  <c r="D8" i="17"/>
  <c r="D9" i="17"/>
  <c r="D10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4" i="17"/>
  <c r="B11" i="17"/>
  <c r="C10" i="17"/>
  <c r="B10" i="17"/>
  <c r="C9" i="17"/>
  <c r="B9" i="17"/>
  <c r="C8" i="17"/>
  <c r="B8" i="17"/>
  <c r="C7" i="17"/>
  <c r="B7" i="17"/>
  <c r="C6" i="17"/>
  <c r="B6" i="17"/>
  <c r="C5" i="17"/>
  <c r="B5" i="17"/>
  <c r="C4" i="17"/>
  <c r="B4" i="17"/>
  <c r="E13" i="16"/>
  <c r="D13" i="16"/>
  <c r="C13" i="16"/>
  <c r="B13" i="16"/>
  <c r="F11" i="16"/>
  <c r="E11" i="16"/>
  <c r="D11" i="16"/>
  <c r="C11" i="16"/>
  <c r="B11" i="16"/>
  <c r="F10" i="16"/>
  <c r="E10" i="16"/>
  <c r="D10" i="16"/>
  <c r="C10" i="16"/>
  <c r="B10" i="16"/>
  <c r="E8" i="16"/>
  <c r="D8" i="16"/>
  <c r="C8" i="16"/>
  <c r="B8" i="16"/>
  <c r="C5" i="16"/>
  <c r="D5" i="16"/>
  <c r="E5" i="16"/>
  <c r="C6" i="16"/>
  <c r="D6" i="16"/>
  <c r="E6" i="16"/>
  <c r="B6" i="16"/>
  <c r="B5" i="16"/>
  <c r="J24" i="15"/>
  <c r="I24" i="15"/>
  <c r="H24" i="15"/>
  <c r="G24" i="15"/>
  <c r="F24" i="15"/>
  <c r="E24" i="15"/>
  <c r="D24" i="15"/>
  <c r="C24" i="15"/>
  <c r="B24" i="15"/>
  <c r="A24" i="15"/>
  <c r="H20" i="15"/>
  <c r="G20" i="15"/>
  <c r="F20" i="15"/>
  <c r="E20" i="15"/>
  <c r="D20" i="15"/>
  <c r="C20" i="15"/>
  <c r="B20" i="15"/>
  <c r="A20" i="15"/>
  <c r="G16" i="15"/>
  <c r="G15" i="15"/>
  <c r="F15" i="15"/>
  <c r="E15" i="15"/>
  <c r="D15" i="15"/>
  <c r="C15" i="15"/>
  <c r="B15" i="15"/>
  <c r="G14" i="15"/>
  <c r="F14" i="15"/>
  <c r="E14" i="15"/>
  <c r="D14" i="15"/>
  <c r="C14" i="15"/>
  <c r="B14" i="15"/>
  <c r="G13" i="15"/>
  <c r="F13" i="15"/>
  <c r="E13" i="15"/>
  <c r="D13" i="15"/>
  <c r="C13" i="15"/>
  <c r="B13" i="15"/>
  <c r="G11" i="15"/>
  <c r="F11" i="15"/>
  <c r="E11" i="15"/>
  <c r="D11" i="15"/>
  <c r="C11" i="15"/>
  <c r="B11" i="15"/>
  <c r="G10" i="15"/>
  <c r="F10" i="15"/>
  <c r="E10" i="15"/>
  <c r="D10" i="15"/>
  <c r="C10" i="15"/>
  <c r="B10" i="15"/>
  <c r="G9" i="15"/>
  <c r="F9" i="15"/>
  <c r="E9" i="15"/>
  <c r="D9" i="15"/>
  <c r="C9" i="15"/>
  <c r="B9" i="15"/>
  <c r="G8" i="15"/>
  <c r="F8" i="15"/>
  <c r="E8" i="15"/>
  <c r="D8" i="15"/>
  <c r="C8" i="15"/>
  <c r="B8" i="15"/>
  <c r="G7" i="15"/>
  <c r="F7" i="15"/>
  <c r="E7" i="15"/>
  <c r="D7" i="15"/>
  <c r="C7" i="15"/>
  <c r="B7" i="15"/>
  <c r="G6" i="15"/>
  <c r="F6" i="15"/>
  <c r="E6" i="15"/>
  <c r="D6" i="15"/>
  <c r="C6" i="15"/>
  <c r="B6" i="15"/>
  <c r="I23" i="13"/>
  <c r="I21" i="13"/>
  <c r="I20" i="13"/>
  <c r="I19" i="13"/>
  <c r="I18" i="13"/>
  <c r="I14" i="13"/>
  <c r="I15" i="13"/>
  <c r="I13" i="13"/>
  <c r="G23" i="13"/>
  <c r="G21" i="13"/>
  <c r="G20" i="13"/>
  <c r="G19" i="13"/>
  <c r="G18" i="13"/>
  <c r="G14" i="13"/>
  <c r="G15" i="13"/>
  <c r="G13" i="13"/>
  <c r="C23" i="13"/>
  <c r="C21" i="13"/>
  <c r="C20" i="13"/>
  <c r="C19" i="13"/>
  <c r="C18" i="13"/>
  <c r="C15" i="13"/>
  <c r="C14" i="13"/>
  <c r="C13" i="13"/>
  <c r="B23" i="13"/>
  <c r="B21" i="13"/>
  <c r="B20" i="13"/>
  <c r="B19" i="13"/>
  <c r="B18" i="13"/>
  <c r="B15" i="13"/>
  <c r="B14" i="13"/>
  <c r="B13" i="13"/>
  <c r="H7" i="4"/>
  <c r="H7" i="13"/>
  <c r="F5" i="13"/>
  <c r="H5" i="13"/>
  <c r="F6" i="13"/>
  <c r="H6" i="13"/>
  <c r="F7" i="13"/>
  <c r="D6" i="13"/>
  <c r="D7" i="13"/>
  <c r="D5" i="13"/>
  <c r="C7" i="13"/>
  <c r="B7" i="13"/>
  <c r="C6" i="13"/>
  <c r="B6" i="13"/>
  <c r="C5" i="13"/>
  <c r="B5" i="13"/>
  <c r="F24" i="12"/>
  <c r="D24" i="12"/>
  <c r="C24" i="12"/>
  <c r="B24" i="12"/>
  <c r="F23" i="12"/>
  <c r="D23" i="12"/>
  <c r="C23" i="12"/>
  <c r="B23" i="12"/>
  <c r="F22" i="12"/>
  <c r="D22" i="12"/>
  <c r="C22" i="12"/>
  <c r="B22" i="12"/>
  <c r="F21" i="12"/>
  <c r="D21" i="12"/>
  <c r="C21" i="12"/>
  <c r="B21" i="12"/>
  <c r="F20" i="12"/>
  <c r="D20" i="12"/>
  <c r="C20" i="12"/>
  <c r="B20" i="12"/>
  <c r="F19" i="12"/>
  <c r="D19" i="12"/>
  <c r="C19" i="12"/>
  <c r="B19" i="12"/>
  <c r="F18" i="12"/>
  <c r="D18" i="12"/>
  <c r="C18" i="12"/>
  <c r="B18" i="12"/>
  <c r="F17" i="12"/>
  <c r="D17" i="12"/>
  <c r="C17" i="12"/>
  <c r="B17" i="12"/>
  <c r="F16" i="12"/>
  <c r="D16" i="12"/>
  <c r="C16" i="12"/>
  <c r="B16" i="12"/>
  <c r="F15" i="12"/>
  <c r="D15" i="12"/>
  <c r="C15" i="12"/>
  <c r="B15" i="12"/>
  <c r="F14" i="12"/>
  <c r="D14" i="12"/>
  <c r="C14" i="12"/>
  <c r="B14" i="12"/>
  <c r="F13" i="12"/>
  <c r="D13" i="12"/>
  <c r="C13" i="12"/>
  <c r="B13" i="12"/>
  <c r="F12" i="12"/>
  <c r="D12" i="12"/>
  <c r="C12" i="12"/>
  <c r="B12" i="12"/>
  <c r="F11" i="12"/>
  <c r="D11" i="12"/>
  <c r="C11" i="12"/>
  <c r="B11" i="12"/>
  <c r="F10" i="12"/>
  <c r="D10" i="12"/>
  <c r="C10" i="12"/>
  <c r="B10" i="12"/>
  <c r="F9" i="12"/>
  <c r="D9" i="12"/>
  <c r="C9" i="12"/>
  <c r="B9" i="12"/>
  <c r="F8" i="12"/>
  <c r="D8" i="12"/>
  <c r="C8" i="12"/>
  <c r="B8" i="12"/>
  <c r="F7" i="12"/>
  <c r="D7" i="12"/>
  <c r="C7" i="12"/>
  <c r="B7" i="12"/>
  <c r="F6" i="12"/>
  <c r="D6" i="12"/>
  <c r="C6" i="12"/>
  <c r="B6" i="12"/>
  <c r="F5" i="12"/>
  <c r="D5" i="12"/>
  <c r="C5" i="12"/>
  <c r="B5" i="12"/>
  <c r="F4" i="12"/>
  <c r="D4" i="12"/>
  <c r="C4" i="12"/>
  <c r="B4" i="12"/>
  <c r="F3" i="12"/>
  <c r="D3" i="12"/>
  <c r="C3" i="12"/>
  <c r="B3" i="12"/>
  <c r="C32" i="11"/>
  <c r="I17" i="11"/>
  <c r="J17" i="11"/>
  <c r="K17" i="11"/>
  <c r="I18" i="11"/>
  <c r="J18" i="11"/>
  <c r="K18" i="11"/>
  <c r="I19" i="11"/>
  <c r="J19" i="11"/>
  <c r="K19" i="11"/>
  <c r="I20" i="11"/>
  <c r="J20" i="11"/>
  <c r="K20" i="11"/>
  <c r="I21" i="11"/>
  <c r="J21" i="11"/>
  <c r="K21" i="11"/>
  <c r="I22" i="11"/>
  <c r="J22" i="11"/>
  <c r="K22" i="11"/>
  <c r="I23" i="11"/>
  <c r="J23" i="11"/>
  <c r="K23" i="11"/>
  <c r="I24" i="11"/>
  <c r="J24" i="11"/>
  <c r="K24" i="11"/>
  <c r="I25" i="11"/>
  <c r="J25" i="11"/>
  <c r="K25" i="11"/>
  <c r="I26" i="11"/>
  <c r="J26" i="11"/>
  <c r="K26" i="11"/>
  <c r="I27" i="11"/>
  <c r="J27" i="11"/>
  <c r="K27" i="11"/>
  <c r="I28" i="11"/>
  <c r="J28" i="11"/>
  <c r="K28" i="11"/>
  <c r="I29" i="11"/>
  <c r="J29" i="11"/>
  <c r="K29" i="11"/>
  <c r="I30" i="11"/>
  <c r="J30" i="11"/>
  <c r="K30" i="11"/>
  <c r="I31" i="11"/>
  <c r="J31" i="11"/>
  <c r="K31" i="11"/>
  <c r="I32" i="11"/>
  <c r="J32" i="11"/>
  <c r="K32" i="11"/>
  <c r="J16" i="11"/>
  <c r="K16" i="11"/>
  <c r="H5" i="11"/>
  <c r="H6" i="11"/>
  <c r="H7" i="11"/>
  <c r="H8" i="11"/>
  <c r="H9" i="11"/>
  <c r="H10" i="11"/>
  <c r="H11" i="11"/>
  <c r="H12" i="11"/>
  <c r="H4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I16" i="11"/>
  <c r="H16" i="11"/>
  <c r="F32" i="11"/>
  <c r="E32" i="11"/>
  <c r="D32" i="11"/>
  <c r="B32" i="11"/>
  <c r="F31" i="11"/>
  <c r="E31" i="11"/>
  <c r="D31" i="11"/>
  <c r="C31" i="11"/>
  <c r="B31" i="11"/>
  <c r="F30" i="11"/>
  <c r="E30" i="11"/>
  <c r="D30" i="11"/>
  <c r="C30" i="11"/>
  <c r="B30" i="11"/>
  <c r="F29" i="11"/>
  <c r="E29" i="11"/>
  <c r="D29" i="11"/>
  <c r="C29" i="11"/>
  <c r="B29" i="11"/>
  <c r="F28" i="11"/>
  <c r="E28" i="11"/>
  <c r="D28" i="11"/>
  <c r="C28" i="11"/>
  <c r="B28" i="11"/>
  <c r="G28" i="11" s="1"/>
  <c r="F27" i="11"/>
  <c r="E27" i="11"/>
  <c r="D27" i="11"/>
  <c r="C27" i="11"/>
  <c r="B27" i="11"/>
  <c r="F26" i="11"/>
  <c r="E26" i="11"/>
  <c r="D26" i="11"/>
  <c r="C26" i="11"/>
  <c r="B26" i="11"/>
  <c r="F25" i="11"/>
  <c r="E25" i="11"/>
  <c r="D25" i="11"/>
  <c r="C25" i="11"/>
  <c r="B25" i="11"/>
  <c r="F24" i="11"/>
  <c r="E24" i="11"/>
  <c r="D24" i="11"/>
  <c r="C24" i="11"/>
  <c r="B24" i="11"/>
  <c r="F23" i="11"/>
  <c r="E23" i="11"/>
  <c r="D23" i="11"/>
  <c r="C23" i="11"/>
  <c r="B23" i="11"/>
  <c r="F22" i="11"/>
  <c r="E22" i="11"/>
  <c r="D22" i="11"/>
  <c r="C22" i="11"/>
  <c r="B22" i="11"/>
  <c r="F21" i="11"/>
  <c r="E21" i="11"/>
  <c r="D21" i="11"/>
  <c r="C21" i="11"/>
  <c r="B21" i="11"/>
  <c r="F20" i="11"/>
  <c r="E20" i="11"/>
  <c r="D20" i="11"/>
  <c r="C20" i="11"/>
  <c r="B20" i="11"/>
  <c r="G20" i="11" s="1"/>
  <c r="F19" i="11"/>
  <c r="E19" i="11"/>
  <c r="D19" i="11"/>
  <c r="C19" i="11"/>
  <c r="B19" i="11"/>
  <c r="F18" i="11"/>
  <c r="E18" i="11"/>
  <c r="D18" i="11"/>
  <c r="C18" i="11"/>
  <c r="B18" i="11"/>
  <c r="F17" i="11"/>
  <c r="E17" i="11"/>
  <c r="D17" i="11"/>
  <c r="C17" i="11"/>
  <c r="B17" i="11"/>
  <c r="F16" i="11"/>
  <c r="E16" i="11"/>
  <c r="D16" i="11"/>
  <c r="C16" i="11"/>
  <c r="B16" i="11"/>
  <c r="G16" i="11" s="1"/>
  <c r="I11" i="11"/>
  <c r="I10" i="11"/>
  <c r="I9" i="11"/>
  <c r="I8" i="11"/>
  <c r="I7" i="11"/>
  <c r="I6" i="11"/>
  <c r="I5" i="11"/>
  <c r="I4" i="11"/>
  <c r="J12" i="11"/>
  <c r="J11" i="11"/>
  <c r="J10" i="11"/>
  <c r="J9" i="11"/>
  <c r="J8" i="11"/>
  <c r="J7" i="11"/>
  <c r="J6" i="11"/>
  <c r="J5" i="11"/>
  <c r="J4" i="11"/>
  <c r="F12" i="11"/>
  <c r="E12" i="11"/>
  <c r="D12" i="11"/>
  <c r="C12" i="11"/>
  <c r="B12" i="11"/>
  <c r="F11" i="11"/>
  <c r="E11" i="11"/>
  <c r="D11" i="11"/>
  <c r="C11" i="11"/>
  <c r="B11" i="11"/>
  <c r="F10" i="11"/>
  <c r="E10" i="11"/>
  <c r="D10" i="11"/>
  <c r="C10" i="11"/>
  <c r="B10" i="11"/>
  <c r="F9" i="11"/>
  <c r="E9" i="11"/>
  <c r="D9" i="11"/>
  <c r="C9" i="11"/>
  <c r="B9" i="11"/>
  <c r="G9" i="11" s="1"/>
  <c r="F8" i="11"/>
  <c r="E8" i="11"/>
  <c r="D8" i="11"/>
  <c r="C8" i="11"/>
  <c r="B8" i="11"/>
  <c r="G8" i="11" s="1"/>
  <c r="F7" i="11"/>
  <c r="E7" i="11"/>
  <c r="D7" i="11"/>
  <c r="C7" i="11"/>
  <c r="B7" i="11"/>
  <c r="G7" i="11" s="1"/>
  <c r="F6" i="11"/>
  <c r="E6" i="11"/>
  <c r="D6" i="11"/>
  <c r="C6" i="11"/>
  <c r="B6" i="11"/>
  <c r="G6" i="11" s="1"/>
  <c r="F5" i="11"/>
  <c r="E5" i="11"/>
  <c r="D5" i="11"/>
  <c r="C5" i="11"/>
  <c r="B5" i="11"/>
  <c r="G5" i="11" s="1"/>
  <c r="F4" i="11"/>
  <c r="E4" i="11"/>
  <c r="D4" i="11"/>
  <c r="C4" i="11"/>
  <c r="B4" i="11"/>
  <c r="G31" i="11"/>
  <c r="G30" i="11"/>
  <c r="G27" i="11"/>
  <c r="G26" i="11"/>
  <c r="G24" i="11"/>
  <c r="G23" i="11"/>
  <c r="G22" i="11"/>
  <c r="G19" i="11"/>
  <c r="G18" i="11"/>
  <c r="G11" i="11"/>
  <c r="G10" i="11"/>
  <c r="G4" i="11"/>
  <c r="G17" i="11" l="1"/>
  <c r="G21" i="11"/>
  <c r="G25" i="11"/>
  <c r="G29" i="11"/>
  <c r="B59" i="9"/>
  <c r="B47" i="18" s="1"/>
  <c r="F52" i="9"/>
  <c r="F40" i="18" s="1"/>
  <c r="D52" i="9"/>
  <c r="D40" i="18" s="1"/>
  <c r="C52" i="9"/>
  <c r="C40" i="18" s="1"/>
  <c r="B40" i="18"/>
  <c r="E51" i="9"/>
  <c r="E39" i="18" s="1"/>
  <c r="E50" i="9"/>
  <c r="E49" i="9"/>
  <c r="E37" i="18" s="1"/>
  <c r="E36" i="18"/>
  <c r="I27" i="4"/>
  <c r="I24" i="13" s="1"/>
  <c r="G24" i="13"/>
  <c r="C24" i="13"/>
  <c r="B24" i="13"/>
  <c r="I15" i="4"/>
  <c r="G15" i="4"/>
  <c r="G25" i="13" s="1"/>
  <c r="C15" i="4"/>
  <c r="B15" i="4"/>
  <c r="B25" i="13" s="1"/>
  <c r="E52" i="9" l="1"/>
  <c r="E40" i="18" s="1"/>
  <c r="E38" i="18"/>
  <c r="C28" i="4"/>
  <c r="C25" i="13" s="1"/>
  <c r="I28" i="4"/>
  <c r="I25" i="13" s="1"/>
  <c r="D11" i="17"/>
  <c r="E4" i="12" l="1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3" i="12"/>
  <c r="E20" i="18" l="1"/>
  <c r="E23" i="18" l="1"/>
  <c r="E24" i="18"/>
  <c r="E10" i="9"/>
  <c r="E10" i="18" s="1"/>
  <c r="E16" i="9"/>
  <c r="E16" i="18" s="1"/>
  <c r="E13" i="9"/>
  <c r="F13" i="16"/>
  <c r="F11" i="7"/>
  <c r="F10" i="7"/>
  <c r="F5" i="7"/>
  <c r="F5" i="16" s="1"/>
  <c r="F6" i="7"/>
  <c r="F6" i="16" s="1"/>
  <c r="F8" i="7"/>
  <c r="F8" i="16" s="1"/>
  <c r="E25" i="18" l="1"/>
  <c r="E17" i="9"/>
  <c r="E17" i="18" s="1"/>
  <c r="E13" i="18"/>
  <c r="D12" i="17"/>
  <c r="E38" i="9"/>
  <c r="F14" i="7"/>
  <c r="F14" i="16" s="1"/>
  <c r="C14" i="7"/>
  <c r="C14" i="16" s="1"/>
  <c r="D14" i="7"/>
  <c r="D14" i="16" s="1"/>
  <c r="E14" i="7"/>
  <c r="E14" i="16" s="1"/>
  <c r="B14" i="7"/>
  <c r="B14" i="16" s="1"/>
  <c r="B16" i="6"/>
  <c r="B16" i="15" s="1"/>
  <c r="C16" i="6"/>
  <c r="C16" i="15" s="1"/>
  <c r="D16" i="6"/>
  <c r="D16" i="15" s="1"/>
  <c r="E16" i="6"/>
  <c r="E16" i="15" s="1"/>
  <c r="F16" i="6"/>
  <c r="F16" i="15" s="1"/>
  <c r="G16" i="6"/>
  <c r="E40" i="9" l="1"/>
  <c r="E28" i="18" s="1"/>
  <c r="E26" i="18"/>
  <c r="E18" i="9"/>
  <c r="E18" i="18" s="1"/>
  <c r="E39" i="9"/>
  <c r="D31" i="17"/>
  <c r="H6" i="4"/>
  <c r="H5" i="4"/>
  <c r="F7" i="4"/>
  <c r="D7" i="4"/>
  <c r="C7" i="4"/>
  <c r="B7" i="4"/>
  <c r="C25" i="12"/>
  <c r="D25" i="12"/>
  <c r="F25" i="12"/>
  <c r="B25" i="12"/>
  <c r="E41" i="9" l="1"/>
  <c r="E29" i="18" s="1"/>
  <c r="E27" i="18"/>
  <c r="D32" i="17"/>
  <c r="D33" i="17"/>
  <c r="E25" i="12"/>
  <c r="I12" i="11" l="1"/>
</calcChain>
</file>

<file path=xl/comments1.xml><?xml version="1.0" encoding="utf-8"?>
<comments xmlns="http://schemas.openxmlformats.org/spreadsheetml/2006/main">
  <authors>
    <author>niimi</author>
  </authors>
  <commentList>
    <comment ref="D48" authorId="0" shapeId="0">
      <text>
        <r>
          <rPr>
            <sz val="9"/>
            <color indexed="81"/>
            <rFont val="MS P ゴシック"/>
            <family val="3"/>
            <charset val="128"/>
          </rPr>
          <t>過疎ソフト
　508,600,000
臨財債
　639,674,000</t>
        </r>
      </text>
    </comment>
    <comment ref="F48" authorId="0" shapeId="0">
      <text>
        <r>
          <rPr>
            <sz val="9"/>
            <color indexed="81"/>
            <rFont val="MS P ゴシック"/>
            <family val="3"/>
            <charset val="128"/>
          </rPr>
          <t>●一般会計等
賞与等引当金繰入額
　△208,281,000
減価償却費
　△3,724,255,503
徴収不能引当金繰入額
　△8,699,036
損失補償等引当金繰入額
　△2,616,000
●特別会計
賞与等引当金繰入額
　△529,000
　△3,165,000
　△452,000
　△2,371,000
減価償却費
　△1,693,140
　△11,872,676
　△11,996,616
　△3,157,440
　△74,530
　△104,007,201
　△453,826
徴収不能引当金繰入額
　△2,095,153
　△2,379,965
　△212,072
　△63,341
　△20,008
　△150,000</t>
        </r>
      </text>
    </comment>
  </commentList>
</comments>
</file>

<file path=xl/comments2.xml><?xml version="1.0" encoding="utf-8"?>
<comments xmlns="http://schemas.openxmlformats.org/spreadsheetml/2006/main">
  <authors>
    <author>niimi</author>
  </authors>
  <commentList>
    <comment ref="D36" authorId="0" shapeId="0">
      <text>
        <r>
          <rPr>
            <sz val="9"/>
            <color indexed="81"/>
            <rFont val="MS P ゴシック"/>
            <family val="3"/>
            <charset val="128"/>
          </rPr>
          <t>過疎ソフト
　508,600,000
臨財債
　639,674,000</t>
        </r>
      </text>
    </comment>
    <comment ref="F36" authorId="0" shapeId="0">
      <text>
        <r>
          <rPr>
            <sz val="9"/>
            <color indexed="81"/>
            <rFont val="MS P ゴシック"/>
            <family val="3"/>
            <charset val="128"/>
          </rPr>
          <t>賞与等引当金繰入額
　△208,281,000
減価償却費
　△3,724,255,503
徴収不能引当金繰入額
　△8,699,036
損失補償等引当金繰入額
　△2,616,000</t>
        </r>
      </text>
    </comment>
  </commentList>
</comments>
</file>

<file path=xl/sharedStrings.xml><?xml version="1.0" encoding="utf-8"?>
<sst xmlns="http://schemas.openxmlformats.org/spreadsheetml/2006/main" count="1518" uniqueCount="330">
  <si>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</si>
  <si>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</si>
  <si>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>区分</t>
    <rPh sb="0" eb="2">
      <t>クブン</t>
    </rPh>
    <phoneticPr fontId="4"/>
  </si>
  <si>
    <t>前年度末残高
(A)</t>
    <rPh sb="0" eb="3">
      <t>ゼンネンド</t>
    </rPh>
    <rPh sb="3" eb="4">
      <t>マツ</t>
    </rPh>
    <rPh sb="4" eb="6">
      <t>ザンダカ</t>
    </rPh>
    <phoneticPr fontId="4"/>
  </si>
  <si>
    <t>本年度増加額
(B)</t>
    <rPh sb="0" eb="1">
      <t>ホン</t>
    </rPh>
    <rPh sb="3" eb="5">
      <t>ゾウカ</t>
    </rPh>
    <rPh sb="5" eb="6">
      <t>ガク</t>
    </rPh>
    <phoneticPr fontId="4"/>
  </si>
  <si>
    <t>本年度減少額
(C)</t>
    <rPh sb="0" eb="1">
      <t>ホン</t>
    </rPh>
    <rPh sb="3" eb="5">
      <t>ゲンショウ</t>
    </rPh>
    <rPh sb="5" eb="6">
      <t>ガク</t>
    </rPh>
    <phoneticPr fontId="4"/>
  </si>
  <si>
    <t>本年度末残高
(A)＋(B)－(C)
(D)</t>
    <rPh sb="0" eb="1">
      <t>ホン</t>
    </rPh>
    <rPh sb="3" eb="4">
      <t>マツ</t>
    </rPh>
    <rPh sb="4" eb="6">
      <t>ザンダカ</t>
    </rPh>
    <rPh sb="6" eb="7">
      <t>ショウガク</t>
    </rPh>
    <phoneticPr fontId="4"/>
  </si>
  <si>
    <t>本年度末
減価償却累計額
(E)</t>
    <rPh sb="0" eb="3">
      <t>ホンネンド</t>
    </rPh>
    <rPh sb="3" eb="4">
      <t>マツ</t>
    </rPh>
    <rPh sb="5" eb="7">
      <t>ゲンカ</t>
    </rPh>
    <rPh sb="7" eb="9">
      <t>ショウキャク</t>
    </rPh>
    <rPh sb="9" eb="11">
      <t>ルイケイ</t>
    </rPh>
    <rPh sb="11" eb="12">
      <t>ガク</t>
    </rPh>
    <phoneticPr fontId="4"/>
  </si>
  <si>
    <t>本年度償却累計額
(F)</t>
    <rPh sb="0" eb="3">
      <t>ホンネンド</t>
    </rPh>
    <rPh sb="3" eb="8">
      <t>ショウキャクルイケイガク</t>
    </rPh>
    <phoneticPr fontId="4"/>
  </si>
  <si>
    <t>差引本年度末残高
(D)－(E)
(G)</t>
    <rPh sb="0" eb="2">
      <t>サシヒキ</t>
    </rPh>
    <rPh sb="2" eb="5">
      <t>ホンネンド</t>
    </rPh>
    <rPh sb="5" eb="6">
      <t>マツ</t>
    </rPh>
    <rPh sb="6" eb="8">
      <t>ザンダカ</t>
    </rPh>
    <phoneticPr fontId="4"/>
  </si>
  <si>
    <t>事業用資産</t>
    <rPh sb="0" eb="3">
      <t>ジギョウヨウ</t>
    </rPh>
    <rPh sb="3" eb="5">
      <t>シサン</t>
    </rPh>
    <phoneticPr fontId="4"/>
  </si>
  <si>
    <t>土地</t>
    <rPh sb="0" eb="2">
      <t>トチ</t>
    </rPh>
    <phoneticPr fontId="2"/>
  </si>
  <si>
    <t>立木竹</t>
    <rPh sb="0" eb="3">
      <t>リュウボクチク</t>
    </rPh>
    <phoneticPr fontId="2"/>
  </si>
  <si>
    <t>建物</t>
    <rPh sb="0" eb="2">
      <t>タテモノ</t>
    </rPh>
    <phoneticPr fontId="2"/>
  </si>
  <si>
    <t>工作物</t>
    <rPh sb="0" eb="3">
      <t>コウサクブツ</t>
    </rPh>
    <phoneticPr fontId="2"/>
  </si>
  <si>
    <t>その他</t>
    <rPh sb="2" eb="3">
      <t>タ</t>
    </rPh>
    <phoneticPr fontId="2"/>
  </si>
  <si>
    <t>建設仮勘定</t>
    <rPh sb="0" eb="5">
      <t>ケンセツカリカンジョウ</t>
    </rPh>
    <phoneticPr fontId="2"/>
  </si>
  <si>
    <t>インフラ資産</t>
    <rPh sb="4" eb="6">
      <t>シサン</t>
    </rPh>
    <phoneticPr fontId="2"/>
  </si>
  <si>
    <t>物品</t>
    <rPh sb="0" eb="2">
      <t>ブッピン</t>
    </rPh>
    <phoneticPr fontId="2"/>
  </si>
  <si>
    <t>合計</t>
    <rPh sb="0" eb="2">
      <t>ゴウケイ</t>
    </rPh>
    <phoneticPr fontId="4"/>
  </si>
  <si>
    <t>②有形固定資産の目的別明細</t>
    <rPh sb="1" eb="3">
      <t>ユウケイ</t>
    </rPh>
    <rPh sb="3" eb="5">
      <t>コテイ</t>
    </rPh>
    <rPh sb="5" eb="7">
      <t>シサン</t>
    </rPh>
    <rPh sb="8" eb="11">
      <t>モクテキベツ</t>
    </rPh>
    <rPh sb="11" eb="13">
      <t>メイサイ</t>
    </rPh>
    <phoneticPr fontId="4"/>
  </si>
  <si>
    <t>生活インフラ・国土保全</t>
    <rPh sb="0" eb="2">
      <t>セイカツ</t>
    </rPh>
    <rPh sb="7" eb="9">
      <t>コクド</t>
    </rPh>
    <rPh sb="9" eb="11">
      <t>ホゼン</t>
    </rPh>
    <phoneticPr fontId="4"/>
  </si>
  <si>
    <t>教育</t>
    <rPh sb="0" eb="2">
      <t>キョウイク</t>
    </rPh>
    <phoneticPr fontId="4"/>
  </si>
  <si>
    <t>福祉</t>
    <rPh sb="0" eb="2">
      <t>フクシ</t>
    </rPh>
    <phoneticPr fontId="4"/>
  </si>
  <si>
    <t>環境衛生</t>
    <rPh sb="0" eb="2">
      <t>カンキョウ</t>
    </rPh>
    <rPh sb="2" eb="4">
      <t>エイセイ</t>
    </rPh>
    <phoneticPr fontId="4"/>
  </si>
  <si>
    <t>産業振興</t>
    <rPh sb="0" eb="2">
      <t>サンギョウ</t>
    </rPh>
    <rPh sb="2" eb="4">
      <t>シンコウ</t>
    </rPh>
    <phoneticPr fontId="4"/>
  </si>
  <si>
    <t>消防</t>
    <rPh sb="0" eb="2">
      <t>ショウボウ</t>
    </rPh>
    <phoneticPr fontId="4"/>
  </si>
  <si>
    <t>総務</t>
    <rPh sb="0" eb="2">
      <t>ソウム</t>
    </rPh>
    <phoneticPr fontId="4"/>
  </si>
  <si>
    <t>（単位：円）</t>
    <rPh sb="1" eb="3">
      <t>タンイ</t>
    </rPh>
    <rPh sb="4" eb="5">
      <t>エン</t>
    </rPh>
    <phoneticPr fontId="4"/>
  </si>
  <si>
    <t>③投資及び出資金の明細</t>
    <rPh sb="1" eb="3">
      <t>トウシ</t>
    </rPh>
    <rPh sb="3" eb="4">
      <t>オヨ</t>
    </rPh>
    <rPh sb="5" eb="8">
      <t>シュッシキン</t>
    </rPh>
    <rPh sb="9" eb="11">
      <t>メイサイ</t>
    </rPh>
    <phoneticPr fontId="4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</si>
  <si>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4"/>
  </si>
  <si>
    <t>相手先名</t>
    <rPh sb="0" eb="3">
      <t>アイテサキ</t>
    </rPh>
    <rPh sb="3" eb="4">
      <t>メイ</t>
    </rPh>
    <phoneticPr fontId="2"/>
  </si>
  <si>
    <t>（参考）財産に関する調書記載額</t>
    <rPh sb="1" eb="3">
      <t>サンコウ</t>
    </rPh>
    <rPh sb="4" eb="6">
      <t>ザイサン</t>
    </rPh>
    <rPh sb="7" eb="8">
      <t>カン</t>
    </rPh>
    <rPh sb="10" eb="12">
      <t>チョウショ</t>
    </rPh>
    <rPh sb="12" eb="14">
      <t>キサイ</t>
    </rPh>
    <rPh sb="14" eb="15">
      <t>ガク</t>
    </rPh>
    <phoneticPr fontId="3"/>
  </si>
  <si>
    <t>（株）井倉洞</t>
    <rPh sb="1" eb="2">
      <t>カブ</t>
    </rPh>
    <rPh sb="3" eb="5">
      <t>イクラ</t>
    </rPh>
    <rPh sb="5" eb="6">
      <t>ドウ</t>
    </rPh>
    <phoneticPr fontId="2"/>
  </si>
  <si>
    <t>新見市土地開発公社</t>
    <rPh sb="0" eb="3">
      <t>ニイミシ</t>
    </rPh>
    <rPh sb="3" eb="5">
      <t>トチ</t>
    </rPh>
    <rPh sb="5" eb="7">
      <t>カイハツ</t>
    </rPh>
    <rPh sb="7" eb="9">
      <t>コウシャ</t>
    </rPh>
    <phoneticPr fontId="2"/>
  </si>
  <si>
    <t>（財）新見美術振興財団</t>
    <rPh sb="1" eb="2">
      <t>ザイ</t>
    </rPh>
    <rPh sb="3" eb="5">
      <t>ニイミ</t>
    </rPh>
    <rPh sb="5" eb="7">
      <t>ビジュツ</t>
    </rPh>
    <rPh sb="7" eb="9">
      <t>シンコウ</t>
    </rPh>
    <rPh sb="9" eb="11">
      <t>ザイダン</t>
    </rPh>
    <phoneticPr fontId="2"/>
  </si>
  <si>
    <t>（有）草間自然休養村</t>
    <rPh sb="1" eb="2">
      <t>ユウ</t>
    </rPh>
    <rPh sb="3" eb="5">
      <t>クサマ</t>
    </rPh>
    <rPh sb="5" eb="7">
      <t>シゼン</t>
    </rPh>
    <rPh sb="7" eb="9">
      <t>キュウヨウ</t>
    </rPh>
    <rPh sb="9" eb="10">
      <t>ムラ</t>
    </rPh>
    <phoneticPr fontId="2"/>
  </si>
  <si>
    <t>医療法人　哲西会</t>
    <rPh sb="0" eb="2">
      <t>イリョウ</t>
    </rPh>
    <rPh sb="2" eb="4">
      <t>ホウジン</t>
    </rPh>
    <rPh sb="5" eb="7">
      <t>テッセイ</t>
    </rPh>
    <rPh sb="7" eb="8">
      <t>カイ</t>
    </rPh>
    <phoneticPr fontId="2"/>
  </si>
  <si>
    <t>医療法人　牧水会</t>
    <rPh sb="0" eb="2">
      <t>イリョウ</t>
    </rPh>
    <rPh sb="2" eb="4">
      <t>ホウジン</t>
    </rPh>
    <rPh sb="5" eb="8">
      <t>ボクスイカイ</t>
    </rPh>
    <phoneticPr fontId="2"/>
  </si>
  <si>
    <t>社会福祉法人　哲西福祉会</t>
    <rPh sb="0" eb="6">
      <t>シャカイフクシホウジン</t>
    </rPh>
    <rPh sb="7" eb="9">
      <t>テッセイ</t>
    </rPh>
    <rPh sb="9" eb="11">
      <t>フクシ</t>
    </rPh>
    <rPh sb="11" eb="12">
      <t>カイ</t>
    </rPh>
    <phoneticPr fontId="2"/>
  </si>
  <si>
    <t>公立大学法人　新見公立大学</t>
    <rPh sb="0" eb="2">
      <t>コウリツ</t>
    </rPh>
    <rPh sb="2" eb="4">
      <t>ダイガク</t>
    </rPh>
    <rPh sb="4" eb="6">
      <t>ホウジン</t>
    </rPh>
    <rPh sb="7" eb="9">
      <t>ニイミ</t>
    </rPh>
    <rPh sb="9" eb="11">
      <t>コウリツ</t>
    </rPh>
    <rPh sb="11" eb="13">
      <t>ダイガク</t>
    </rPh>
    <phoneticPr fontId="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</si>
  <si>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4"/>
  </si>
  <si>
    <t>（参考)財産に関する調書記載額</t>
    <rPh sb="1" eb="3">
      <t>サンコウ</t>
    </rPh>
    <rPh sb="4" eb="6">
      <t>ザイサン</t>
    </rPh>
    <rPh sb="7" eb="8">
      <t>カン</t>
    </rPh>
    <rPh sb="10" eb="12">
      <t>チョウショ</t>
    </rPh>
    <rPh sb="12" eb="14">
      <t>キサイ</t>
    </rPh>
    <rPh sb="14" eb="15">
      <t>ガク</t>
    </rPh>
    <phoneticPr fontId="3"/>
  </si>
  <si>
    <t>山陽放送（株）</t>
    <rPh sb="0" eb="2">
      <t>サンヨウ</t>
    </rPh>
    <rPh sb="2" eb="4">
      <t>ホウソウ</t>
    </rPh>
    <rPh sb="5" eb="6">
      <t>カブ</t>
    </rPh>
    <phoneticPr fontId="2"/>
  </si>
  <si>
    <t>（株）オービス</t>
    <rPh sb="1" eb="2">
      <t>カブ</t>
    </rPh>
    <phoneticPr fontId="2"/>
  </si>
  <si>
    <t>新見市森林組合</t>
    <rPh sb="0" eb="3">
      <t>ニイミシ</t>
    </rPh>
    <rPh sb="3" eb="5">
      <t>シンリン</t>
    </rPh>
    <rPh sb="5" eb="7">
      <t>クミアイ</t>
    </rPh>
    <phoneticPr fontId="2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</si>
  <si>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</si>
  <si>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（社）おかやまの森整備公社</t>
    <rPh sb="1" eb="2">
      <t>シャ</t>
    </rPh>
    <rPh sb="8" eb="9">
      <t>モリ</t>
    </rPh>
    <rPh sb="9" eb="11">
      <t>セイビ</t>
    </rPh>
    <rPh sb="11" eb="13">
      <t>コウシャ</t>
    </rPh>
    <phoneticPr fontId="2"/>
  </si>
  <si>
    <t>（財）岡山県林業振興基金</t>
    <rPh sb="1" eb="2">
      <t>ザイ</t>
    </rPh>
    <rPh sb="3" eb="6">
      <t>オカヤマケン</t>
    </rPh>
    <rPh sb="6" eb="8">
      <t>リンギョウ</t>
    </rPh>
    <rPh sb="8" eb="10">
      <t>シンコウ</t>
    </rPh>
    <rPh sb="10" eb="12">
      <t>キキン</t>
    </rPh>
    <phoneticPr fontId="2"/>
  </si>
  <si>
    <t>（社）岡山県畜産協会</t>
    <rPh sb="1" eb="2">
      <t>シャ</t>
    </rPh>
    <rPh sb="3" eb="6">
      <t>オカヤマケン</t>
    </rPh>
    <rPh sb="6" eb="8">
      <t>チクサン</t>
    </rPh>
    <rPh sb="8" eb="10">
      <t>キョウカイ</t>
    </rPh>
    <phoneticPr fontId="2"/>
  </si>
  <si>
    <t>岡山県農林漁業担い手育成財団</t>
    <rPh sb="0" eb="3">
      <t>オカヤマケン</t>
    </rPh>
    <rPh sb="3" eb="5">
      <t>ノウリン</t>
    </rPh>
    <rPh sb="5" eb="7">
      <t>ギョギョウ</t>
    </rPh>
    <rPh sb="7" eb="8">
      <t>ニナ</t>
    </rPh>
    <rPh sb="9" eb="10">
      <t>テ</t>
    </rPh>
    <rPh sb="10" eb="12">
      <t>イクセイ</t>
    </rPh>
    <rPh sb="12" eb="14">
      <t>ザイダン</t>
    </rPh>
    <phoneticPr fontId="2"/>
  </si>
  <si>
    <t>（社）岡山県野菜生産安定基金協会</t>
    <rPh sb="1" eb="2">
      <t>シャ</t>
    </rPh>
    <rPh sb="3" eb="6">
      <t>オカヤマケン</t>
    </rPh>
    <rPh sb="6" eb="8">
      <t>ヤサイ</t>
    </rPh>
    <rPh sb="8" eb="10">
      <t>セイサン</t>
    </rPh>
    <rPh sb="10" eb="12">
      <t>アンテイ</t>
    </rPh>
    <rPh sb="12" eb="14">
      <t>キキン</t>
    </rPh>
    <rPh sb="14" eb="16">
      <t>キョウカイ</t>
    </rPh>
    <phoneticPr fontId="2"/>
  </si>
  <si>
    <t>（財）砂防フロンティア整備推進機構</t>
    <rPh sb="1" eb="2">
      <t>ザイ</t>
    </rPh>
    <rPh sb="3" eb="5">
      <t>サボウ</t>
    </rPh>
    <rPh sb="11" eb="13">
      <t>セイビ</t>
    </rPh>
    <rPh sb="13" eb="15">
      <t>スイシン</t>
    </rPh>
    <rPh sb="15" eb="17">
      <t>キコウ</t>
    </rPh>
    <phoneticPr fontId="2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</si>
  <si>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2"/>
  </si>
  <si>
    <t>（財）岡山県健康づくり財団</t>
    <rPh sb="1" eb="2">
      <t>ザイ</t>
    </rPh>
    <rPh sb="3" eb="6">
      <t>オカヤマケン</t>
    </rPh>
    <rPh sb="6" eb="8">
      <t>ケンコウ</t>
    </rPh>
    <rPh sb="11" eb="13">
      <t>ザイダン</t>
    </rPh>
    <phoneticPr fontId="2"/>
  </si>
  <si>
    <t>（財）岡山県暴力追放運動推進センター</t>
    <rPh sb="1" eb="2">
      <t>ザイ</t>
    </rPh>
    <rPh sb="3" eb="6">
      <t>オカヤマケン</t>
    </rPh>
    <rPh sb="6" eb="8">
      <t>ボウリョク</t>
    </rPh>
    <rPh sb="8" eb="10">
      <t>ツイホウ</t>
    </rPh>
    <rPh sb="10" eb="12">
      <t>ウンドウ</t>
    </rPh>
    <rPh sb="12" eb="14">
      <t>スイシン</t>
    </rPh>
    <phoneticPr fontId="2"/>
  </si>
  <si>
    <t>（財）岡山県動物愛護財団</t>
    <rPh sb="1" eb="2">
      <t>ザイ</t>
    </rPh>
    <rPh sb="3" eb="6">
      <t>オカヤマケン</t>
    </rPh>
    <rPh sb="6" eb="8">
      <t>ドウブツ</t>
    </rPh>
    <rPh sb="8" eb="10">
      <t>アイゴ</t>
    </rPh>
    <rPh sb="10" eb="12">
      <t>ザイダン</t>
    </rPh>
    <phoneticPr fontId="2"/>
  </si>
  <si>
    <t>岡山県郷土文化財団</t>
    <rPh sb="0" eb="3">
      <t>オカヤマケン</t>
    </rPh>
    <rPh sb="3" eb="5">
      <t>キョウド</t>
    </rPh>
    <rPh sb="5" eb="7">
      <t>ブンカ</t>
    </rPh>
    <rPh sb="7" eb="9">
      <t>ザイダン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</si>
  <si>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</si>
  <si>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④基金の明細</t>
    <rPh sb="1" eb="3">
      <t>キキン</t>
    </rPh>
    <rPh sb="4" eb="6">
      <t>メイサイ</t>
    </rPh>
    <phoneticPr fontId="4"/>
  </si>
  <si>
    <t>種類</t>
    <rPh sb="0" eb="2">
      <t>シュルイ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</si>
  <si>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</si>
  <si>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</si>
  <si>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高額療養費貸付基金</t>
    <rPh sb="0" eb="2">
      <t>コウガク</t>
    </rPh>
    <rPh sb="2" eb="5">
      <t>リョウヨウヒ</t>
    </rPh>
    <rPh sb="5" eb="7">
      <t>カシツケ</t>
    </rPh>
    <rPh sb="7" eb="9">
      <t>キキン</t>
    </rPh>
    <phoneticPr fontId="2"/>
  </si>
  <si>
    <t>公園墓地整備事業基金</t>
    <rPh sb="0" eb="2">
      <t>コウエン</t>
    </rPh>
    <rPh sb="2" eb="4">
      <t>ボチ</t>
    </rPh>
    <rPh sb="4" eb="6">
      <t>セイビ</t>
    </rPh>
    <rPh sb="6" eb="8">
      <t>ジギョウ</t>
    </rPh>
    <rPh sb="8" eb="10">
      <t>キキン</t>
    </rPh>
    <phoneticPr fontId="2"/>
  </si>
  <si>
    <t>観光施設整備基金</t>
    <rPh sb="0" eb="2">
      <t>カンコウ</t>
    </rPh>
    <rPh sb="2" eb="4">
      <t>シセツ</t>
    </rPh>
    <rPh sb="4" eb="6">
      <t>セイビ</t>
    </rPh>
    <rPh sb="6" eb="8">
      <t>キキン</t>
    </rPh>
    <phoneticPr fontId="2"/>
  </si>
  <si>
    <t>肉用牛特別導入事業基金</t>
    <rPh sb="0" eb="3">
      <t>ニクヨウギュウ</t>
    </rPh>
    <rPh sb="3" eb="5">
      <t>トクベツ</t>
    </rPh>
    <rPh sb="5" eb="7">
      <t>ドウニュウ</t>
    </rPh>
    <rPh sb="7" eb="9">
      <t>ジギョウ</t>
    </rPh>
    <rPh sb="9" eb="11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</si>
  <si>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2"/>
  </si>
  <si>
    <t>千屋ダム周辺地域振興基金</t>
    <rPh sb="0" eb="2">
      <t>チヤ</t>
    </rPh>
    <rPh sb="4" eb="6">
      <t>シュウヘン</t>
    </rPh>
    <rPh sb="6" eb="8">
      <t>チイキ</t>
    </rPh>
    <rPh sb="8" eb="10">
      <t>シンコウ</t>
    </rPh>
    <rPh sb="10" eb="12">
      <t>キキン</t>
    </rPh>
    <phoneticPr fontId="2"/>
  </si>
  <si>
    <t>奨学基金</t>
    <rPh sb="0" eb="2">
      <t>ショウガク</t>
    </rPh>
    <rPh sb="2" eb="4">
      <t>キキン</t>
    </rPh>
    <phoneticPr fontId="2"/>
  </si>
  <si>
    <t>新見美術館運営基金</t>
    <rPh sb="0" eb="2">
      <t>ニイミ</t>
    </rPh>
    <rPh sb="2" eb="5">
      <t>ビジュツカン</t>
    </rPh>
    <rPh sb="5" eb="7">
      <t>ウンエイ</t>
    </rPh>
    <rPh sb="7" eb="9">
      <t>キキン</t>
    </rPh>
    <phoneticPr fontId="2"/>
  </si>
  <si>
    <t>新見美術館美術品購入準備基金</t>
    <rPh sb="0" eb="2">
      <t>ニイミ</t>
    </rPh>
    <rPh sb="2" eb="5">
      <t>ビジュツカン</t>
    </rPh>
    <rPh sb="5" eb="7">
      <t>ビジュツ</t>
    </rPh>
    <rPh sb="7" eb="8">
      <t>ヒン</t>
    </rPh>
    <rPh sb="8" eb="10">
      <t>コウニュウ</t>
    </rPh>
    <rPh sb="10" eb="12">
      <t>ジュンビ</t>
    </rPh>
    <rPh sb="12" eb="14">
      <t>キキン</t>
    </rPh>
    <phoneticPr fontId="2"/>
  </si>
  <si>
    <t>かしのき基金</t>
    <rPh sb="4" eb="6">
      <t>キキン</t>
    </rPh>
    <phoneticPr fontId="2"/>
  </si>
  <si>
    <t>国際交流基金</t>
    <rPh sb="0" eb="2">
      <t>コクサイ</t>
    </rPh>
    <rPh sb="2" eb="4">
      <t>コウリュウ</t>
    </rPh>
    <rPh sb="4" eb="6">
      <t>キキン</t>
    </rPh>
    <phoneticPr fontId="2"/>
  </si>
  <si>
    <t>公設国際貢献大学校国際貢献基金</t>
    <rPh sb="0" eb="2">
      <t>コウセツ</t>
    </rPh>
    <rPh sb="2" eb="4">
      <t>コクサイ</t>
    </rPh>
    <rPh sb="4" eb="6">
      <t>コウケン</t>
    </rPh>
    <rPh sb="6" eb="9">
      <t>ダイガッコウ</t>
    </rPh>
    <rPh sb="9" eb="11">
      <t>コクサイ</t>
    </rPh>
    <rPh sb="11" eb="13">
      <t>コウケン</t>
    </rPh>
    <rPh sb="13" eb="15">
      <t>キキン</t>
    </rPh>
    <phoneticPr fontId="2"/>
  </si>
  <si>
    <t>千屋牛ブランド化推進基金</t>
    <rPh sb="0" eb="2">
      <t>チヤ</t>
    </rPh>
    <rPh sb="2" eb="3">
      <t>ギュウ</t>
    </rPh>
    <rPh sb="7" eb="8">
      <t>カ</t>
    </rPh>
    <rPh sb="8" eb="10">
      <t>スイシン</t>
    </rPh>
    <rPh sb="10" eb="12">
      <t>キキン</t>
    </rPh>
    <phoneticPr fontId="2"/>
  </si>
  <si>
    <t>地域づくり振興基金</t>
    <rPh sb="0" eb="2">
      <t>チイキ</t>
    </rPh>
    <rPh sb="5" eb="7">
      <t>シンコウ</t>
    </rPh>
    <rPh sb="7" eb="9">
      <t>キキン</t>
    </rPh>
    <phoneticPr fontId="2"/>
  </si>
  <si>
    <t>生き生き健康アップ支援事業基金</t>
    <rPh sb="0" eb="1">
      <t>イ</t>
    </rPh>
    <rPh sb="2" eb="3">
      <t>イ</t>
    </rPh>
    <rPh sb="4" eb="6">
      <t>ケンコウ</t>
    </rPh>
    <rPh sb="9" eb="11">
      <t>シエン</t>
    </rPh>
    <rPh sb="11" eb="13">
      <t>ジギョウ</t>
    </rPh>
    <rPh sb="13" eb="15">
      <t>キキン</t>
    </rPh>
    <phoneticPr fontId="2"/>
  </si>
  <si>
    <t>温泉施設整備基金</t>
    <rPh sb="0" eb="2">
      <t>オンセン</t>
    </rPh>
    <rPh sb="2" eb="4">
      <t>シセツ</t>
    </rPh>
    <rPh sb="4" eb="6">
      <t>セイビ</t>
    </rPh>
    <rPh sb="6" eb="8">
      <t>キキン</t>
    </rPh>
    <phoneticPr fontId="2"/>
  </si>
  <si>
    <t>診療所施設整備基金</t>
    <rPh sb="0" eb="3">
      <t>シンリョウショ</t>
    </rPh>
    <rPh sb="3" eb="5">
      <t>シセツ</t>
    </rPh>
    <rPh sb="5" eb="7">
      <t>セイビ</t>
    </rPh>
    <rPh sb="7" eb="9">
      <t>キキン</t>
    </rPh>
    <phoneticPr fontId="2"/>
  </si>
  <si>
    <t>ふるさとにいみ応援基金</t>
    <rPh sb="7" eb="9">
      <t>オウエン</t>
    </rPh>
    <rPh sb="9" eb="11">
      <t>キキン</t>
    </rPh>
    <phoneticPr fontId="2"/>
  </si>
  <si>
    <t>スポーツ・文化振興基金</t>
    <rPh sb="5" eb="7">
      <t>ブンカ</t>
    </rPh>
    <rPh sb="7" eb="9">
      <t>シンコウ</t>
    </rPh>
    <rPh sb="9" eb="11">
      <t>キキン</t>
    </rPh>
    <phoneticPr fontId="2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</si>
  <si>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2"/>
  </si>
  <si>
    <t>現金預金</t>
    <rPh sb="0" eb="2">
      <t>ゲンキン</t>
    </rPh>
    <rPh sb="2" eb="4">
      <t>ヨキン</t>
    </rPh>
    <phoneticPr fontId="2"/>
  </si>
  <si>
    <t>その他</t>
    <rPh sb="2" eb="3">
      <t>ホカ</t>
    </rPh>
    <phoneticPr fontId="2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</si>
  <si>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</si>
  <si>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</si>
  <si>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⑤貸付金の明細</t>
    <rPh sb="1" eb="4">
      <t>カシツケキン</t>
    </rPh>
    <rPh sb="5" eb="7">
      <t>メイサイ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</si>
  <si>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</si>
  <si>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長期貸付金</t>
    <rPh sb="0" eb="2">
      <t>チョウキ</t>
    </rPh>
    <rPh sb="2" eb="5">
      <t>カシツケキン</t>
    </rPh>
    <phoneticPr fontId="2"/>
  </si>
  <si>
    <t>短期貸付金</t>
    <rPh sb="0" eb="2">
      <t>タンキ</t>
    </rPh>
    <rPh sb="2" eb="5">
      <t>カシツケキン</t>
    </rPh>
    <phoneticPr fontId="2"/>
  </si>
  <si>
    <t>（参考）
貸付金計</t>
    <rPh sb="1" eb="3">
      <t>サンコウ</t>
    </rPh>
    <rPh sb="5" eb="8">
      <t>カシツケキン</t>
    </rPh>
    <rPh sb="8" eb="9">
      <t>ケイ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</si>
  <si>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6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</si>
  <si>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6"/>
  </si>
  <si>
    <t>その他の貸付金</t>
    <rPh sb="2" eb="3">
      <t>タ</t>
    </rPh>
    <rPh sb="4" eb="6">
      <t>カシツケ</t>
    </rPh>
    <rPh sb="6" eb="7">
      <t>キン</t>
    </rPh>
    <phoneticPr fontId="2"/>
  </si>
  <si>
    <t>奨学資金貸付金</t>
    <rPh sb="0" eb="2">
      <t>ショウガク</t>
    </rPh>
    <rPh sb="2" eb="4">
      <t>シキン</t>
    </rPh>
    <rPh sb="4" eb="6">
      <t>カシツケ</t>
    </rPh>
    <rPh sb="6" eb="7">
      <t>キン</t>
    </rPh>
    <phoneticPr fontId="2"/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</si>
  <si>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2"/>
  </si>
  <si>
    <t>⑥長期延滞債権の明細</t>
    <rPh sb="1" eb="7">
      <t>チョウキエンタイサイケン</t>
    </rPh>
    <rPh sb="8" eb="10">
      <t>メイサイ</t>
    </rPh>
    <phoneticPr fontId="4"/>
  </si>
  <si>
    <t>【貸付金】</t>
    <rPh sb="1" eb="3">
      <t>カシツケ</t>
    </rPh>
    <rPh sb="3" eb="4">
      <t>キン</t>
    </rPh>
    <phoneticPr fontId="2"/>
  </si>
  <si>
    <t>その他の貸付金</t>
    <rPh sb="2" eb="3">
      <t>タ</t>
    </rPh>
    <rPh sb="4" eb="7">
      <t>カシツケキン</t>
    </rPh>
    <phoneticPr fontId="4"/>
  </si>
  <si>
    <t>小計</t>
    <rPh sb="0" eb="2">
      <t>ショウケイ</t>
    </rPh>
    <phoneticPr fontId="4"/>
  </si>
  <si>
    <t>【未収金】</t>
    <rPh sb="1" eb="4">
      <t>ミシュウキン</t>
    </rPh>
    <phoneticPr fontId="2"/>
  </si>
  <si>
    <t>⑦未収金の明細</t>
    <rPh sb="1" eb="4">
      <t>ミシュウキン</t>
    </rPh>
    <rPh sb="5" eb="7">
      <t>メイサイ</t>
    </rPh>
    <phoneticPr fontId="4"/>
  </si>
  <si>
    <t>税収等未収金</t>
    <rPh sb="0" eb="2">
      <t>ゼイシュウ</t>
    </rPh>
    <rPh sb="2" eb="3">
      <t>トウ</t>
    </rPh>
    <rPh sb="3" eb="6">
      <t>ミシュウキン</t>
    </rPh>
    <phoneticPr fontId="4"/>
  </si>
  <si>
    <t>市民税</t>
    <rPh sb="0" eb="3">
      <t>シミンゼイ</t>
    </rPh>
    <phoneticPr fontId="2"/>
  </si>
  <si>
    <t>固定資産税</t>
    <rPh sb="0" eb="5">
      <t>コテイシサンゼイ</t>
    </rPh>
    <phoneticPr fontId="4"/>
  </si>
  <si>
    <t>軽自動車税</t>
    <rPh sb="0" eb="5">
      <t>ケイジドウシャゼイ</t>
    </rPh>
    <phoneticPr fontId="4"/>
  </si>
  <si>
    <t>都市計画税</t>
    <rPh sb="0" eb="5">
      <t>トシケイカクゼイ</t>
    </rPh>
    <phoneticPr fontId="4"/>
  </si>
  <si>
    <t>その他の未収金</t>
    <rPh sb="2" eb="3">
      <t>タ</t>
    </rPh>
    <rPh sb="4" eb="7">
      <t>ミシュウキン</t>
    </rPh>
    <phoneticPr fontId="4"/>
  </si>
  <si>
    <t>分担金・負担金</t>
    <rPh sb="0" eb="3">
      <t>ブンタンキン</t>
    </rPh>
    <rPh sb="4" eb="7">
      <t>フタンキン</t>
    </rPh>
    <phoneticPr fontId="4"/>
  </si>
  <si>
    <t>使用料・手数料</t>
    <rPh sb="0" eb="3">
      <t>シヨウリョウ</t>
    </rPh>
    <rPh sb="4" eb="7">
      <t>テスウリョウ</t>
    </rPh>
    <phoneticPr fontId="4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</si>
  <si>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</si>
  <si>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>①地方債（借入先）の明細</t>
    <rPh sb="1" eb="4">
      <t>チホウサイ</t>
    </rPh>
    <rPh sb="5" eb="7">
      <t>カリイレ</t>
    </rPh>
    <rPh sb="7" eb="8">
      <t>サキ</t>
    </rPh>
    <rPh sb="10" eb="12">
      <t>メイサイ</t>
    </rPh>
    <phoneticPr fontId="4"/>
  </si>
  <si>
    <t>地方債残高</t>
    <rPh sb="0" eb="3">
      <t>チホウサイ</t>
    </rPh>
    <rPh sb="3" eb="5">
      <t>ザンダカ</t>
    </rPh>
    <phoneticPr fontId="7"/>
  </si>
  <si>
    <t>政府資金</t>
    <rPh sb="0" eb="2">
      <t>セイフ</t>
    </rPh>
    <rPh sb="2" eb="4">
      <t>シキン</t>
    </rPh>
    <phoneticPr fontId="7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</si>
  <si>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7"/>
  </si>
  <si>
    <t>市中銀行</t>
    <rPh sb="0" eb="2">
      <t>シチュウ</t>
    </rPh>
    <rPh sb="2" eb="4">
      <t>ギンコウ</t>
    </rPh>
    <phoneticPr fontId="7"/>
  </si>
  <si>
    <t>その他の
金融機関</t>
    <rPh sb="2" eb="3">
      <t>タ</t>
    </rPh>
    <rPh sb="5" eb="7">
      <t>キンユウ</t>
    </rPh>
    <rPh sb="7" eb="9">
      <t>キカン</t>
    </rPh>
    <phoneticPr fontId="7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</si>
  <si>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</si>
  <si>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一般公共事業</t>
    <rPh sb="0" eb="2">
      <t>イッパン</t>
    </rPh>
    <rPh sb="2" eb="4">
      <t>コウキョウ</t>
    </rPh>
    <rPh sb="4" eb="6">
      <t>ジギョウ</t>
    </rPh>
    <phoneticPr fontId="6"/>
  </si>
  <si>
    <t>公営住宅建設</t>
    <rPh sb="0" eb="2">
      <t>コウエイ</t>
    </rPh>
    <rPh sb="2" eb="4">
      <t>ジュウタク</t>
    </rPh>
    <rPh sb="4" eb="6">
      <t>ケンセツ</t>
    </rPh>
    <phoneticPr fontId="6"/>
  </si>
  <si>
    <t>災害復旧</t>
    <rPh sb="0" eb="2">
      <t>サイガイ</t>
    </rPh>
    <rPh sb="2" eb="4">
      <t>フッキュウ</t>
    </rPh>
    <phoneticPr fontId="6"/>
  </si>
  <si>
    <t>教育・福祉施設</t>
    <rPh sb="0" eb="2">
      <t>キョウイク</t>
    </rPh>
    <rPh sb="3" eb="5">
      <t>フクシ</t>
    </rPh>
    <rPh sb="5" eb="7">
      <t>シセツ</t>
    </rPh>
    <phoneticPr fontId="6"/>
  </si>
  <si>
    <t>一般単独事業</t>
    <rPh sb="0" eb="2">
      <t>イッパン</t>
    </rPh>
    <rPh sb="2" eb="4">
      <t>タンドク</t>
    </rPh>
    <rPh sb="4" eb="6">
      <t>ジギョウ</t>
    </rPh>
    <phoneticPr fontId="6"/>
  </si>
  <si>
    <t>その他</t>
    <rPh sb="2" eb="3">
      <t>ホカ</t>
    </rPh>
    <phoneticPr fontId="6"/>
  </si>
  <si>
    <t>【通常分】</t>
    <rPh sb="1" eb="3">
      <t>ツウジョウ</t>
    </rPh>
    <rPh sb="3" eb="4">
      <t>ブン</t>
    </rPh>
    <phoneticPr fontId="2"/>
  </si>
  <si>
    <t>【特別分】</t>
    <rPh sb="1" eb="3">
      <t>トクベツ</t>
    </rPh>
    <rPh sb="3" eb="4">
      <t>ブン</t>
    </rPh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</si>
  <si>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8"/>
  </si>
  <si>
    <t>減税補てん債</t>
    <rPh sb="0" eb="2">
      <t>ゲンゼイ</t>
    </rPh>
    <rPh sb="2" eb="3">
      <t>ホ</t>
    </rPh>
    <rPh sb="5" eb="6">
      <t>サイ</t>
    </rPh>
    <phoneticPr fontId="8"/>
  </si>
  <si>
    <t>その他</t>
    <rPh sb="2" eb="3">
      <t>タ</t>
    </rPh>
    <phoneticPr fontId="8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</si>
  <si>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</si>
  <si>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地方債残高</t>
    <rPh sb="0" eb="3">
      <t>チホウサイ</t>
    </rPh>
    <rPh sb="3" eb="5">
      <t>ザンダカ</t>
    </rPh>
    <phoneticPr fontId="2"/>
  </si>
  <si>
    <t>1.5%以下</t>
    <rPh sb="4" eb="6">
      <t>イカ</t>
    </rPh>
    <phoneticPr fontId="2"/>
  </si>
  <si>
    <t>1.5%超
2.0%以下</t>
    <rPh sb="4" eb="5">
      <t>チョウ</t>
    </rPh>
    <rPh sb="10" eb="12">
      <t>イカ</t>
    </rPh>
    <phoneticPr fontId="2"/>
  </si>
  <si>
    <t>2.0%超
2.5%以下</t>
    <rPh sb="4" eb="5">
      <t>チョウ</t>
    </rPh>
    <rPh sb="10" eb="12">
      <t>イカ</t>
    </rPh>
    <phoneticPr fontId="2"/>
  </si>
  <si>
    <t>2.5%超
3.0%以下</t>
    <rPh sb="4" eb="5">
      <t>チョウ</t>
    </rPh>
    <rPh sb="10" eb="12">
      <t>イカ</t>
    </rPh>
    <phoneticPr fontId="2"/>
  </si>
  <si>
    <t>3.0%超
3.5%以下</t>
    <rPh sb="4" eb="5">
      <t>チョウ</t>
    </rPh>
    <rPh sb="10" eb="12">
      <t>イカ</t>
    </rPh>
    <phoneticPr fontId="2"/>
  </si>
  <si>
    <t>3.5%超
4.0%以下</t>
    <rPh sb="4" eb="5">
      <t>チョウ</t>
    </rPh>
    <rPh sb="10" eb="12">
      <t>イカ</t>
    </rPh>
    <phoneticPr fontId="2"/>
  </si>
  <si>
    <t>4.0%超</t>
    <rPh sb="4" eb="5">
      <t>チョウ</t>
    </rPh>
    <phoneticPr fontId="2"/>
  </si>
  <si>
    <t>（単位：円、％）</t>
    <rPh sb="1" eb="3">
      <t>タンイ</t>
    </rPh>
    <rPh sb="4" eb="5">
      <t>エン</t>
    </rPh>
    <phoneticPr fontId="4"/>
  </si>
  <si>
    <t>③地方債（返済期間別）の明細</t>
    <rPh sb="1" eb="3">
      <t>チホウ</t>
    </rPh>
    <rPh sb="3" eb="4">
      <t>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</si>
  <si>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（単位：円）</t>
    <rPh sb="1" eb="3">
      <t>タンイ</t>
    </rPh>
    <rPh sb="4" eb="5">
      <t>エン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</si>
  <si>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</si>
  <si>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</si>
  <si>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</si>
  <si>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</si>
  <si>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</si>
  <si>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１０年以内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</si>
  <si>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１０年超
１５年以内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</si>
  <si>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１５年超
２０年以内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</si>
  <si>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２０年超</t>
    <rPh sb="2" eb="3">
      <t>ネン</t>
    </rPh>
    <rPh sb="3" eb="4">
      <t>チョウ</t>
    </rPh>
    <phoneticPr fontId="2"/>
  </si>
  <si>
    <t>（参考）
加重平均利率</t>
    <rPh sb="1" eb="3">
      <t>サンコウ</t>
    </rPh>
    <rPh sb="5" eb="7">
      <t>カジュウ</t>
    </rPh>
    <rPh sb="7" eb="9">
      <t>ヘイキン</t>
    </rPh>
    <rPh sb="9" eb="11">
      <t>リリツ</t>
    </rPh>
    <phoneticPr fontId="2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</si>
  <si>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</si>
  <si>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</si>
  <si>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</si>
  <si>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</si>
  <si>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</si>
  <si>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6"/>
  </si>
  <si>
    <t>その他</t>
    <rPh sb="2" eb="3">
      <t>タ</t>
    </rPh>
    <phoneticPr fontId="6"/>
  </si>
  <si>
    <t>④引当金の明細</t>
    <rPh sb="1" eb="3">
      <t>ヒキアテ</t>
    </rPh>
    <rPh sb="3" eb="4">
      <t>キン</t>
    </rPh>
    <rPh sb="5" eb="7">
      <t>メイサイ</t>
    </rPh>
    <phoneticPr fontId="4"/>
  </si>
  <si>
    <t>固定資産</t>
    <rPh sb="0" eb="2">
      <t>コテイ</t>
    </rPh>
    <rPh sb="2" eb="4">
      <t>シサン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</si>
  <si>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</si>
  <si>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</si>
  <si>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流動資産</t>
    <rPh sb="0" eb="2">
      <t>リュウドウ</t>
    </rPh>
    <rPh sb="2" eb="4">
      <t>シサン</t>
    </rPh>
    <phoneticPr fontId="2"/>
  </si>
  <si>
    <t>固定負債</t>
    <rPh sb="0" eb="2">
      <t>コテイ</t>
    </rPh>
    <rPh sb="2" eb="4">
      <t>フサイ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</si>
  <si>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</si>
  <si>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2"/>
  </si>
  <si>
    <t>流動負債</t>
    <rPh sb="0" eb="2">
      <t>リュウドウ</t>
    </rPh>
    <rPh sb="2" eb="4">
      <t>フサイ</t>
    </rPh>
    <phoneticPr fontId="2"/>
  </si>
  <si>
    <t>賞与等引当金</t>
    <rPh sb="0" eb="3">
      <t>ショウヨトウ</t>
    </rPh>
    <rPh sb="3" eb="5">
      <t>ヒキアテ</t>
    </rPh>
    <rPh sb="5" eb="6">
      <t>キン</t>
    </rPh>
    <phoneticPr fontId="2"/>
  </si>
  <si>
    <t>２　行政コスト計算書に関する明細</t>
    <rPh sb="2" eb="4">
      <t>ギョウセイ</t>
    </rPh>
    <rPh sb="7" eb="10">
      <t>ケイサンショ</t>
    </rPh>
    <rPh sb="11" eb="12">
      <t>カン</t>
    </rPh>
    <rPh sb="14" eb="16">
      <t>メイサイ</t>
    </rPh>
    <phoneticPr fontId="4"/>
  </si>
  <si>
    <t>名称</t>
    <rPh sb="0" eb="2">
      <t>メイショウ</t>
    </rPh>
    <phoneticPr fontId="2"/>
  </si>
  <si>
    <t>相手先</t>
    <rPh sb="0" eb="3">
      <t>アイテサキ</t>
    </rPh>
    <phoneticPr fontId="2"/>
  </si>
  <si>
    <t>金額</t>
    <rPh sb="0" eb="2">
      <t>キンガク</t>
    </rPh>
    <phoneticPr fontId="2"/>
  </si>
  <si>
    <t>支出目的</t>
    <rPh sb="0" eb="2">
      <t>シシュツ</t>
    </rPh>
    <rPh sb="2" eb="4">
      <t>モクテキ</t>
    </rPh>
    <phoneticPr fontId="2"/>
  </si>
  <si>
    <t>他団体への公共施設等整備補助金等（所有外資産分）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7" eb="19">
      <t>ショユウ</t>
    </rPh>
    <rPh sb="19" eb="20">
      <t>ガイ</t>
    </rPh>
    <rPh sb="20" eb="22">
      <t>シサン</t>
    </rPh>
    <rPh sb="22" eb="23">
      <t>ブン</t>
    </rPh>
    <phoneticPr fontId="2"/>
  </si>
  <si>
    <t>計</t>
    <rPh sb="0" eb="1">
      <t>ケイ</t>
    </rPh>
    <phoneticPr fontId="4"/>
  </si>
  <si>
    <t>その他の補助金等</t>
    <rPh sb="2" eb="3">
      <t>タ</t>
    </rPh>
    <rPh sb="4" eb="7">
      <t>ホジョキン</t>
    </rPh>
    <rPh sb="7" eb="8">
      <t>トウ</t>
    </rPh>
    <phoneticPr fontId="2"/>
  </si>
  <si>
    <t>３　純資産変動計算書に関する明細</t>
    <rPh sb="2" eb="5">
      <t>ジュンシサン</t>
    </rPh>
    <rPh sb="5" eb="7">
      <t>ヘンドウ</t>
    </rPh>
    <rPh sb="7" eb="10">
      <t>ケイサンショ</t>
    </rPh>
    <rPh sb="11" eb="12">
      <t>カン</t>
    </rPh>
    <rPh sb="14" eb="16">
      <t>メイサイ</t>
    </rPh>
    <phoneticPr fontId="4"/>
  </si>
  <si>
    <t>（１）財源の明細</t>
    <rPh sb="3" eb="5">
      <t>ザイゲン</t>
    </rPh>
    <rPh sb="6" eb="8">
      <t>メイサイ</t>
    </rPh>
    <phoneticPr fontId="4"/>
  </si>
  <si>
    <t>会計</t>
    <rPh sb="0" eb="2">
      <t>カイケイ</t>
    </rPh>
    <phoneticPr fontId="2"/>
  </si>
  <si>
    <t>財源の内訳</t>
    <rPh sb="0" eb="2">
      <t>ザイゲン</t>
    </rPh>
    <rPh sb="3" eb="5">
      <t>ウチワケ</t>
    </rPh>
    <phoneticPr fontId="2"/>
  </si>
  <si>
    <t>一般会計</t>
    <rPh sb="0" eb="2">
      <t>イッパン</t>
    </rPh>
    <rPh sb="2" eb="4">
      <t>カイケイ</t>
    </rPh>
    <phoneticPr fontId="2"/>
  </si>
  <si>
    <t>補助金等の明細</t>
    <rPh sb="0" eb="3">
      <t>ホジョキン</t>
    </rPh>
    <rPh sb="3" eb="4">
      <t>トウ</t>
    </rPh>
    <rPh sb="5" eb="7">
      <t>メイサイ</t>
    </rPh>
    <phoneticPr fontId="4"/>
  </si>
  <si>
    <t>税収等</t>
    <rPh sb="0" eb="2">
      <t>ゼイシュウ</t>
    </rPh>
    <rPh sb="2" eb="3">
      <t>トウ</t>
    </rPh>
    <phoneticPr fontId="4"/>
  </si>
  <si>
    <t>国県等補助金</t>
    <rPh sb="0" eb="6">
      <t>クニケントウホジョキン</t>
    </rPh>
    <phoneticPr fontId="4"/>
  </si>
  <si>
    <t>資本的補助金</t>
    <rPh sb="0" eb="3">
      <t>シホンテキ</t>
    </rPh>
    <rPh sb="3" eb="6">
      <t>ホジョキン</t>
    </rPh>
    <phoneticPr fontId="4"/>
  </si>
  <si>
    <t>国庫支出金</t>
    <rPh sb="0" eb="2">
      <t>コッコ</t>
    </rPh>
    <rPh sb="2" eb="5">
      <t>シシュツキン</t>
    </rPh>
    <phoneticPr fontId="4"/>
  </si>
  <si>
    <t>都道府県等支出金</t>
    <rPh sb="0" eb="4">
      <t>トドウフケン</t>
    </rPh>
    <rPh sb="4" eb="5">
      <t>トウ</t>
    </rPh>
    <rPh sb="5" eb="8">
      <t>シシュツキン</t>
    </rPh>
    <phoneticPr fontId="4"/>
  </si>
  <si>
    <t>診療所特別会計</t>
    <rPh sb="0" eb="7">
      <t>シンリョウショトクベツカイケイ</t>
    </rPh>
    <phoneticPr fontId="2"/>
  </si>
  <si>
    <t>経常的補助金</t>
    <rPh sb="0" eb="2">
      <t>ケイジョウ</t>
    </rPh>
    <rPh sb="2" eb="3">
      <t>テキ</t>
    </rPh>
    <rPh sb="3" eb="6">
      <t>ホジョキン</t>
    </rPh>
    <phoneticPr fontId="4"/>
  </si>
  <si>
    <t>地方債</t>
    <rPh sb="0" eb="3">
      <t>チホウサイ</t>
    </rPh>
    <phoneticPr fontId="4"/>
  </si>
  <si>
    <t>地方税</t>
    <rPh sb="0" eb="3">
      <t>チホウゼイ</t>
    </rPh>
    <phoneticPr fontId="4"/>
  </si>
  <si>
    <t>地方交付税</t>
    <rPh sb="0" eb="5">
      <t>チホウコウフゼイ</t>
    </rPh>
    <phoneticPr fontId="4"/>
  </si>
  <si>
    <t>地方譲与税</t>
    <rPh sb="0" eb="5">
      <t>チホウジョウヨゼイ</t>
    </rPh>
    <phoneticPr fontId="4"/>
  </si>
  <si>
    <t>地方消費税交付金</t>
    <rPh sb="0" eb="5">
      <t>チホウショウヒゼイ</t>
    </rPh>
    <rPh sb="5" eb="8">
      <t>コウフキン</t>
    </rPh>
    <phoneticPr fontId="4"/>
  </si>
  <si>
    <t>その他</t>
    <rPh sb="2" eb="3">
      <t>タ</t>
    </rPh>
    <phoneticPr fontId="4"/>
  </si>
  <si>
    <t>他会計繰入金</t>
    <rPh sb="0" eb="3">
      <t>タカイケイ</t>
    </rPh>
    <rPh sb="3" eb="5">
      <t>クリイレ</t>
    </rPh>
    <rPh sb="5" eb="6">
      <t>キン</t>
    </rPh>
    <phoneticPr fontId="4"/>
  </si>
  <si>
    <t>単純合計</t>
    <rPh sb="0" eb="2">
      <t>タンジュン</t>
    </rPh>
    <rPh sb="2" eb="4">
      <t>ゴウケイ</t>
    </rPh>
    <phoneticPr fontId="4"/>
  </si>
  <si>
    <t>相殺消去</t>
    <rPh sb="0" eb="2">
      <t>ソウサイ</t>
    </rPh>
    <rPh sb="2" eb="4">
      <t>ショウキョ</t>
    </rPh>
    <phoneticPr fontId="4"/>
  </si>
  <si>
    <t>合計</t>
    <rPh sb="0" eb="2">
      <t>ゴウケイ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</si>
  <si>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</si>
  <si>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内訳</t>
    <rPh sb="0" eb="2">
      <t>ウチワケ</t>
    </rPh>
    <phoneticPr fontId="2"/>
  </si>
  <si>
    <t>純行政コスト</t>
    <rPh sb="0" eb="3">
      <t>ジュンギョウセイ</t>
    </rPh>
    <phoneticPr fontId="2"/>
  </si>
  <si>
    <t>有形固定資産の増加</t>
    <rPh sb="0" eb="6">
      <t>ユウケイコテイシサン</t>
    </rPh>
    <rPh sb="7" eb="9">
      <t>ゾウカ</t>
    </rPh>
    <phoneticPr fontId="4"/>
  </si>
  <si>
    <t>貸付金・基金等の増加</t>
    <rPh sb="0" eb="3">
      <t>カシツケキン</t>
    </rPh>
    <rPh sb="4" eb="7">
      <t>キキントウ</t>
    </rPh>
    <rPh sb="8" eb="10">
      <t>ゾウカ</t>
    </rPh>
    <phoneticPr fontId="4"/>
  </si>
  <si>
    <t>資金の明細</t>
    <rPh sb="0" eb="2">
      <t>シキン</t>
    </rPh>
    <rPh sb="3" eb="5">
      <t>メイサイ</t>
    </rPh>
    <phoneticPr fontId="4"/>
  </si>
  <si>
    <t>現金</t>
    <rPh sb="0" eb="2">
      <t>ゲンキン</t>
    </rPh>
    <phoneticPr fontId="2"/>
  </si>
  <si>
    <t>国県等補助金</t>
    <rPh sb="0" eb="6">
      <t>クニケントウホジョキン</t>
    </rPh>
    <phoneticPr fontId="4"/>
  </si>
  <si>
    <t>大学運営費交付金</t>
    <phoneticPr fontId="4"/>
  </si>
  <si>
    <t>新見公立大学</t>
    <rPh sb="0" eb="2">
      <t>ニイミ</t>
    </rPh>
    <rPh sb="2" eb="4">
      <t>コウリツ</t>
    </rPh>
    <rPh sb="4" eb="6">
      <t>ダイガク</t>
    </rPh>
    <phoneticPr fontId="4"/>
  </si>
  <si>
    <t>後期高齢者医療療養給付費負担金</t>
    <phoneticPr fontId="4"/>
  </si>
  <si>
    <t>岡山県後期高齢者医療広域連合</t>
    <phoneticPr fontId="4"/>
  </si>
  <si>
    <t>岡山県後期高齢者医療広域連合に対する療養給付費負担金</t>
    <rPh sb="15" eb="16">
      <t>タイ</t>
    </rPh>
    <phoneticPr fontId="4"/>
  </si>
  <si>
    <t>臨時福祉給付金</t>
    <phoneticPr fontId="4"/>
  </si>
  <si>
    <t>支給対象者</t>
    <rPh sb="0" eb="2">
      <t>シキュウ</t>
    </rPh>
    <rPh sb="2" eb="4">
      <t>タイショウ</t>
    </rPh>
    <rPh sb="4" eb="5">
      <t>シャ</t>
    </rPh>
    <phoneticPr fontId="4"/>
  </si>
  <si>
    <t>年金生活者等支援臨時福祉給付金</t>
    <phoneticPr fontId="4"/>
  </si>
  <si>
    <t>新見市社会福祉協議会補助金</t>
    <phoneticPr fontId="4"/>
  </si>
  <si>
    <t>新見市社会福祉協議会</t>
    <phoneticPr fontId="4"/>
  </si>
  <si>
    <t>農業共済事業補助金</t>
    <phoneticPr fontId="4"/>
  </si>
  <si>
    <t>地方バス路線維持特別対策補助金</t>
    <phoneticPr fontId="4"/>
  </si>
  <si>
    <t>その他</t>
    <rPh sb="2" eb="3">
      <t>タ</t>
    </rPh>
    <phoneticPr fontId="4"/>
  </si>
  <si>
    <t>県営事業負担金</t>
    <rPh sb="0" eb="4">
      <t>ケンエイジギョウ</t>
    </rPh>
    <rPh sb="4" eb="7">
      <t>フタンキン</t>
    </rPh>
    <phoneticPr fontId="4"/>
  </si>
  <si>
    <t>岡山県</t>
    <phoneticPr fontId="4"/>
  </si>
  <si>
    <t>和牛改良事業補助金</t>
    <phoneticPr fontId="4"/>
  </si>
  <si>
    <t>岡山県市町村総合事務組合負担金</t>
    <phoneticPr fontId="4"/>
  </si>
  <si>
    <t>岡山県市町村総合事務組合</t>
    <rPh sb="0" eb="3">
      <t>オカヤマケン</t>
    </rPh>
    <rPh sb="3" eb="8">
      <t>シチョウソンソウゴウ</t>
    </rPh>
    <rPh sb="8" eb="12">
      <t>ジムクミアイ</t>
    </rPh>
    <phoneticPr fontId="4"/>
  </si>
  <si>
    <t>中山間地域等直接支払事業補助金</t>
    <phoneticPr fontId="4"/>
  </si>
  <si>
    <t>地域経済循環創造事業補助金</t>
    <phoneticPr fontId="4"/>
  </si>
  <si>
    <t>ふるさと特産物育成対策事業補助金</t>
    <phoneticPr fontId="4"/>
  </si>
  <si>
    <t>空き家活用推進事業補助金</t>
    <phoneticPr fontId="4"/>
  </si>
  <si>
    <t>作業道開設事業補助金</t>
    <phoneticPr fontId="4"/>
  </si>
  <si>
    <t>岡山県後期高齢者医療広域連合負担金</t>
    <phoneticPr fontId="4"/>
  </si>
  <si>
    <t>岡山県後期高齢者医療広域連合</t>
    <phoneticPr fontId="4"/>
  </si>
  <si>
    <t>高齢者等住宅改造補助金</t>
    <phoneticPr fontId="4"/>
  </si>
  <si>
    <t>投資損失
引当金
計上額
（H)</t>
    <rPh sb="0" eb="2">
      <t>トウシ</t>
    </rPh>
    <rPh sb="2" eb="4">
      <t>ソンシツ</t>
    </rPh>
    <rPh sb="5" eb="8">
      <t>ヒキアテキン</t>
    </rPh>
    <rPh sb="9" eb="12">
      <t>ケイジョウガク</t>
    </rPh>
    <phoneticPr fontId="3"/>
  </si>
  <si>
    <t>出資金額
(貸借対照表
計上額)
(A)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2" eb="15">
      <t>ケイジョウガク</t>
    </rPh>
    <phoneticPr fontId="2"/>
  </si>
  <si>
    <t xml:space="preserve">
資産
(B)</t>
    <rPh sb="1" eb="3">
      <t>シサン</t>
    </rPh>
    <phoneticPr fontId="2"/>
  </si>
  <si>
    <t xml:space="preserve">
負債
(C)</t>
    <rPh sb="1" eb="3">
      <t>フサイ</t>
    </rPh>
    <phoneticPr fontId="2"/>
  </si>
  <si>
    <t xml:space="preserve">
純資産額
(B)－(C)
(D)</t>
    <rPh sb="1" eb="4">
      <t>ジュンシサン</t>
    </rPh>
    <rPh sb="4" eb="5">
      <t>ガク</t>
    </rPh>
    <phoneticPr fontId="2"/>
  </si>
  <si>
    <t xml:space="preserve">
資本金
(E)</t>
    <rPh sb="1" eb="4">
      <t>シホンキン</t>
    </rPh>
    <phoneticPr fontId="2"/>
  </si>
  <si>
    <t xml:space="preserve">
出資割合(％)
(A)/(E)
(F)</t>
    <rPh sb="1" eb="3">
      <t>シュッシ</t>
    </rPh>
    <rPh sb="3" eb="5">
      <t>ワリアイ</t>
    </rPh>
    <phoneticPr fontId="2"/>
  </si>
  <si>
    <t xml:space="preserve">
実質価額
(D)×(F)
(G)</t>
    <rPh sb="1" eb="3">
      <t>ジッシツ</t>
    </rPh>
    <rPh sb="3" eb="5">
      <t>カガク</t>
    </rPh>
    <phoneticPr fontId="3"/>
  </si>
  <si>
    <t xml:space="preserve">
出資金額
(A)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</si>
  <si>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3"/>
  </si>
  <si>
    <t>貸借対照表
計上額
(Ａ)－(Ｈ)
(Ｉ)</t>
    <phoneticPr fontId="4"/>
  </si>
  <si>
    <t>県道、農道等の県事業に対する負担金</t>
    <rPh sb="0" eb="1">
      <t>ケン</t>
    </rPh>
    <rPh sb="3" eb="5">
      <t>ノウドウ</t>
    </rPh>
    <rPh sb="5" eb="6">
      <t>トウ</t>
    </rPh>
    <rPh sb="7" eb="8">
      <t>ケン</t>
    </rPh>
    <rPh sb="8" eb="10">
      <t>ジギョウ</t>
    </rPh>
    <rPh sb="11" eb="12">
      <t>タイ</t>
    </rPh>
    <rPh sb="14" eb="17">
      <t>フタンキン</t>
    </rPh>
    <phoneticPr fontId="4"/>
  </si>
  <si>
    <t>４　資金収支計算書の内容に関する明細</t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</si>
  <si>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</si>
  <si>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（単位：千円、％）</t>
    <rPh sb="1" eb="3">
      <t>タンイ</t>
    </rPh>
    <rPh sb="4" eb="5">
      <t>セン</t>
    </rPh>
    <rPh sb="5" eb="6">
      <t>エン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</si>
  <si>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2"/>
  </si>
  <si>
    <t>団体</t>
    <rPh sb="0" eb="2">
      <t>ダンタイ</t>
    </rPh>
    <phoneticPr fontId="4"/>
  </si>
  <si>
    <t>地域介護・福祉空間整備推進交付金</t>
    <phoneticPr fontId="4"/>
  </si>
  <si>
    <t>法人</t>
    <rPh sb="0" eb="2">
      <t>ホウジン</t>
    </rPh>
    <phoneticPr fontId="4"/>
  </si>
  <si>
    <t>移住希望者に対する定住支援</t>
    <rPh sb="0" eb="2">
      <t>イジュウ</t>
    </rPh>
    <rPh sb="2" eb="5">
      <t>キボウシャ</t>
    </rPh>
    <rPh sb="6" eb="7">
      <t>タイ</t>
    </rPh>
    <rPh sb="9" eb="11">
      <t>テイジュウ</t>
    </rPh>
    <rPh sb="11" eb="13">
      <t>シエン</t>
    </rPh>
    <phoneticPr fontId="4"/>
  </si>
  <si>
    <t>森林所有者</t>
    <rPh sb="0" eb="5">
      <t>シンリンショユウシャ</t>
    </rPh>
    <phoneticPr fontId="4"/>
  </si>
  <si>
    <t>林内作業道の開設支援</t>
    <rPh sb="6" eb="8">
      <t>カイセツ</t>
    </rPh>
    <rPh sb="8" eb="10">
      <t>シエン</t>
    </rPh>
    <phoneticPr fontId="4"/>
  </si>
  <si>
    <t>ふるさと特産物生産団地育成に必要とする施設整備支援</t>
    <rPh sb="21" eb="23">
      <t>セイビ</t>
    </rPh>
    <rPh sb="23" eb="25">
      <t>シエン</t>
    </rPh>
    <phoneticPr fontId="4"/>
  </si>
  <si>
    <t>民間事業者の施設整備支援</t>
    <rPh sb="0" eb="2">
      <t>ミンカン</t>
    </rPh>
    <rPh sb="2" eb="5">
      <t>ジギョウシャ</t>
    </rPh>
    <rPh sb="6" eb="8">
      <t>シセツ</t>
    </rPh>
    <rPh sb="8" eb="10">
      <t>セイビ</t>
    </rPh>
    <rPh sb="10" eb="12">
      <t>シエン</t>
    </rPh>
    <phoneticPr fontId="4"/>
  </si>
  <si>
    <t>介護保険施設の施設整備支援</t>
    <rPh sb="7" eb="9">
      <t>シセツ</t>
    </rPh>
    <rPh sb="11" eb="13">
      <t>シエン</t>
    </rPh>
    <phoneticPr fontId="4"/>
  </si>
  <si>
    <t>高齢者等の住宅改造支援</t>
    <rPh sb="0" eb="3">
      <t>コウレイシャ</t>
    </rPh>
    <rPh sb="3" eb="4">
      <t>トウ</t>
    </rPh>
    <rPh sb="5" eb="7">
      <t>ジュウタク</t>
    </rPh>
    <rPh sb="7" eb="9">
      <t>カイゾウ</t>
    </rPh>
    <rPh sb="9" eb="11">
      <t>シエン</t>
    </rPh>
    <phoneticPr fontId="4"/>
  </si>
  <si>
    <t>新見公立大学の運営費に対する交付金</t>
    <rPh sb="0" eb="2">
      <t>ニイミ</t>
    </rPh>
    <rPh sb="2" eb="4">
      <t>コウリツ</t>
    </rPh>
    <rPh sb="4" eb="6">
      <t>ダイガク</t>
    </rPh>
    <rPh sb="7" eb="9">
      <t>ウンエイ</t>
    </rPh>
    <rPh sb="9" eb="10">
      <t>ヒ</t>
    </rPh>
    <rPh sb="11" eb="12">
      <t>タイ</t>
    </rPh>
    <rPh sb="14" eb="17">
      <t>コウフキン</t>
    </rPh>
    <phoneticPr fontId="4"/>
  </si>
  <si>
    <t>消費税率引上げに伴う影響緩和</t>
    <rPh sb="8" eb="9">
      <t>トモナ</t>
    </rPh>
    <phoneticPr fontId="4"/>
  </si>
  <si>
    <t>新見市社会福祉協議会の運営支援</t>
    <rPh sb="0" eb="3">
      <t>ニイミシ</t>
    </rPh>
    <rPh sb="3" eb="5">
      <t>シャカイ</t>
    </rPh>
    <rPh sb="5" eb="7">
      <t>フクシ</t>
    </rPh>
    <rPh sb="7" eb="10">
      <t>キョウギカイ</t>
    </rPh>
    <rPh sb="11" eb="13">
      <t>ウンエイ</t>
    </rPh>
    <rPh sb="13" eb="15">
      <t>シエン</t>
    </rPh>
    <phoneticPr fontId="4"/>
  </si>
  <si>
    <t>農業共済事業の運営支援</t>
    <rPh sb="0" eb="2">
      <t>ノウギョウ</t>
    </rPh>
    <rPh sb="2" eb="4">
      <t>キョウサイ</t>
    </rPh>
    <rPh sb="4" eb="6">
      <t>ジギョウ</t>
    </rPh>
    <rPh sb="7" eb="11">
      <t>ウンエイシエン</t>
    </rPh>
    <phoneticPr fontId="4"/>
  </si>
  <si>
    <t>新見市農業共済事業特別会計</t>
    <rPh sb="0" eb="3">
      <t>ニイミシ</t>
    </rPh>
    <rPh sb="7" eb="9">
      <t>ジギョウ</t>
    </rPh>
    <rPh sb="9" eb="11">
      <t>トクベツ</t>
    </rPh>
    <rPh sb="11" eb="13">
      <t>カイケイ</t>
    </rPh>
    <phoneticPr fontId="4"/>
  </si>
  <si>
    <t>市内バス路線の維持</t>
    <rPh sb="0" eb="2">
      <t>シナイ</t>
    </rPh>
    <rPh sb="4" eb="6">
      <t>ロセン</t>
    </rPh>
    <rPh sb="7" eb="9">
      <t>イジ</t>
    </rPh>
    <phoneticPr fontId="4"/>
  </si>
  <si>
    <t>良質肉用牛の生産支援</t>
    <rPh sb="6" eb="8">
      <t>セイサン</t>
    </rPh>
    <rPh sb="8" eb="10">
      <t>シエン</t>
    </rPh>
    <phoneticPr fontId="4"/>
  </si>
  <si>
    <t>生産者</t>
    <rPh sb="0" eb="3">
      <t>セイサンシャ</t>
    </rPh>
    <phoneticPr fontId="4"/>
  </si>
  <si>
    <t>事業者</t>
    <rPh sb="0" eb="3">
      <t>ジギョウシャ</t>
    </rPh>
    <phoneticPr fontId="4"/>
  </si>
  <si>
    <t>岡山県市町村総合事務組合に対する負担金</t>
    <rPh sb="0" eb="3">
      <t>オカヤマケン</t>
    </rPh>
    <rPh sb="3" eb="6">
      <t>シチョウソン</t>
    </rPh>
    <rPh sb="6" eb="8">
      <t>ソウゴウ</t>
    </rPh>
    <rPh sb="8" eb="10">
      <t>ジム</t>
    </rPh>
    <rPh sb="10" eb="12">
      <t>クミアイ</t>
    </rPh>
    <rPh sb="13" eb="14">
      <t>タイ</t>
    </rPh>
    <rPh sb="16" eb="19">
      <t>フタンキン</t>
    </rPh>
    <phoneticPr fontId="4"/>
  </si>
  <si>
    <t>支給対象団体</t>
    <rPh sb="0" eb="2">
      <t>シキュウ</t>
    </rPh>
    <rPh sb="2" eb="4">
      <t>タイショウ</t>
    </rPh>
    <rPh sb="4" eb="6">
      <t>ダンタイ</t>
    </rPh>
    <phoneticPr fontId="4"/>
  </si>
  <si>
    <t>中山間地域等における農業生産活動の支援</t>
    <rPh sb="0" eb="1">
      <t>チュウ</t>
    </rPh>
    <rPh sb="1" eb="3">
      <t>サンカン</t>
    </rPh>
    <rPh sb="3" eb="5">
      <t>チイキ</t>
    </rPh>
    <rPh sb="5" eb="6">
      <t>トウ</t>
    </rPh>
    <rPh sb="10" eb="12">
      <t>ノウギョウ</t>
    </rPh>
    <rPh sb="12" eb="14">
      <t>セイサン</t>
    </rPh>
    <rPh sb="14" eb="16">
      <t>カツドウ</t>
    </rPh>
    <rPh sb="17" eb="19">
      <t>シエン</t>
    </rPh>
    <phoneticPr fontId="4"/>
  </si>
  <si>
    <t>森林整備地域活動支援交付金</t>
    <phoneticPr fontId="4"/>
  </si>
  <si>
    <t>協定対象となった森林における森林整備活動の支援</t>
    <rPh sb="21" eb="23">
      <t>シエン</t>
    </rPh>
    <phoneticPr fontId="4"/>
  </si>
  <si>
    <t>岡山県後期高齢者医療広域連合に対する負担金</t>
    <rPh sb="15" eb="16">
      <t>タイ</t>
    </rPh>
    <phoneticPr fontId="4"/>
  </si>
  <si>
    <t>国民健康保険給付費支払準備基金</t>
    <rPh sb="0" eb="6">
      <t>コクミンケンコウホケン</t>
    </rPh>
    <rPh sb="6" eb="8">
      <t>キュウフ</t>
    </rPh>
    <rPh sb="8" eb="9">
      <t>ヒ</t>
    </rPh>
    <rPh sb="9" eb="11">
      <t>シハライ</t>
    </rPh>
    <rPh sb="11" eb="13">
      <t>ジュンビ</t>
    </rPh>
    <rPh sb="13" eb="15">
      <t>キキン</t>
    </rPh>
    <phoneticPr fontId="2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</si>
  <si>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2"/>
  </si>
  <si>
    <t>観光鍾乳洞整備基金</t>
    <rPh sb="0" eb="2">
      <t>カンコウ</t>
    </rPh>
    <rPh sb="2" eb="5">
      <t>ショウニュウドウ</t>
    </rPh>
    <rPh sb="5" eb="7">
      <t>セイビ</t>
    </rPh>
    <rPh sb="7" eb="9">
      <t>キキン</t>
    </rPh>
    <phoneticPr fontId="2"/>
  </si>
  <si>
    <t>下水道事業償還基金</t>
    <rPh sb="0" eb="5">
      <t>ゲスイドウジギョウ</t>
    </rPh>
    <rPh sb="5" eb="7">
      <t>ショウカン</t>
    </rPh>
    <rPh sb="7" eb="9">
      <t>キキン</t>
    </rPh>
    <phoneticPr fontId="4"/>
  </si>
  <si>
    <t>浄化槽補修基金</t>
    <rPh sb="0" eb="3">
      <t>ジョウカソウ</t>
    </rPh>
    <rPh sb="3" eb="5">
      <t>ホシュウ</t>
    </rPh>
    <rPh sb="5" eb="7">
      <t>キキン</t>
    </rPh>
    <phoneticPr fontId="4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</si>
  <si>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4"/>
  </si>
  <si>
    <t>介護保険料</t>
    <rPh sb="0" eb="2">
      <t>カイゴ</t>
    </rPh>
    <rPh sb="2" eb="5">
      <t>ホケンリョウ</t>
    </rPh>
    <phoneticPr fontId="4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</si>
  <si>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4"/>
  </si>
  <si>
    <t>岡山県国民健康保険団体連合会</t>
    <phoneticPr fontId="4"/>
  </si>
  <si>
    <t>介護サービス給付費</t>
    <phoneticPr fontId="4"/>
  </si>
  <si>
    <t>岡山県後期高齢者医療広域連合</t>
    <phoneticPr fontId="4"/>
  </si>
  <si>
    <t>後期高齢者医療保険料負担金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4"/>
  </si>
  <si>
    <t>岡山県後期高齢者医療広域連合</t>
    <phoneticPr fontId="4"/>
  </si>
  <si>
    <t>後期高齢者医療保険基盤安定負担金</t>
    <rPh sb="7" eb="13">
      <t>ホケンキバンアンテイ</t>
    </rPh>
    <rPh sb="13" eb="16">
      <t>フタンキン</t>
    </rPh>
    <phoneticPr fontId="4"/>
  </si>
  <si>
    <t>国民健康保険保険給付費</t>
    <rPh sb="0" eb="6">
      <t>コクミンケンコウホケン</t>
    </rPh>
    <rPh sb="6" eb="8">
      <t>ホケン</t>
    </rPh>
    <rPh sb="8" eb="10">
      <t>キュウフ</t>
    </rPh>
    <rPh sb="10" eb="11">
      <t>ヒ</t>
    </rPh>
    <phoneticPr fontId="4"/>
  </si>
  <si>
    <t>国民健康保険財政共同安定化事業拠出金</t>
    <rPh sb="0" eb="6">
      <t>コクミンケンコウホケン</t>
    </rPh>
    <rPh sb="6" eb="8">
      <t>ザイセイ</t>
    </rPh>
    <rPh sb="8" eb="10">
      <t>キョウドウ</t>
    </rPh>
    <rPh sb="10" eb="13">
      <t>アンテイカ</t>
    </rPh>
    <rPh sb="13" eb="15">
      <t>ジギョウ</t>
    </rPh>
    <rPh sb="15" eb="18">
      <t>キョシュツキン</t>
    </rPh>
    <phoneticPr fontId="4"/>
  </si>
  <si>
    <t>国民健康保険後期高齢者支援金</t>
    <rPh sb="0" eb="2">
      <t>コクミン</t>
    </rPh>
    <rPh sb="2" eb="4">
      <t>ケンコウ</t>
    </rPh>
    <rPh sb="4" eb="6">
      <t>ホケン</t>
    </rPh>
    <rPh sb="6" eb="8">
      <t>コウキ</t>
    </rPh>
    <rPh sb="8" eb="11">
      <t>コウレイシャ</t>
    </rPh>
    <rPh sb="11" eb="14">
      <t>シエンキン</t>
    </rPh>
    <phoneticPr fontId="4"/>
  </si>
  <si>
    <t>社会保険診療報酬支払基金</t>
  </si>
  <si>
    <t>相殺消去</t>
    <rPh sb="0" eb="4">
      <t>ソウサイショウキョ</t>
    </rPh>
    <phoneticPr fontId="4"/>
  </si>
  <si>
    <t>２　全体行政コスト計算書に関する明細</t>
    <rPh sb="2" eb="4">
      <t>ゼンタイ</t>
    </rPh>
    <rPh sb="4" eb="6">
      <t>ギョウセイ</t>
    </rPh>
    <rPh sb="9" eb="12">
      <t>ケイサンショ</t>
    </rPh>
    <rPh sb="13" eb="14">
      <t>カン</t>
    </rPh>
    <rPh sb="16" eb="18">
      <t>メイサイ</t>
    </rPh>
    <phoneticPr fontId="4"/>
  </si>
  <si>
    <t>３　全体純資産変動計算書に関する明細</t>
    <rPh sb="2" eb="4">
      <t>ゼンタイ</t>
    </rPh>
    <rPh sb="4" eb="7">
      <t>ジュンシサン</t>
    </rPh>
    <rPh sb="7" eb="9">
      <t>ヘンドウ</t>
    </rPh>
    <rPh sb="9" eb="12">
      <t>ケイサンショ</t>
    </rPh>
    <rPh sb="13" eb="14">
      <t>カン</t>
    </rPh>
    <rPh sb="16" eb="18">
      <t>メイサイ</t>
    </rPh>
    <phoneticPr fontId="4"/>
  </si>
  <si>
    <t>岡山県後期高齢者医療広域連合に対する保険料負担金</t>
    <rPh sb="0" eb="3">
      <t>オカヤマケン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6">
      <t>タイ</t>
    </rPh>
    <rPh sb="18" eb="21">
      <t>ホケンリョウ</t>
    </rPh>
    <rPh sb="21" eb="24">
      <t>フタンキン</t>
    </rPh>
    <phoneticPr fontId="4"/>
  </si>
  <si>
    <t>岡山県後期高齢者医療広域連合に対する保険基盤安定負担金</t>
    <rPh sb="0" eb="3">
      <t>オカヤマケン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5" eb="16">
      <t>タイ</t>
    </rPh>
    <rPh sb="18" eb="20">
      <t>ホケン</t>
    </rPh>
    <rPh sb="20" eb="22">
      <t>キバン</t>
    </rPh>
    <rPh sb="22" eb="24">
      <t>アンテイ</t>
    </rPh>
    <rPh sb="24" eb="27">
      <t>フタンキン</t>
    </rPh>
    <phoneticPr fontId="4"/>
  </si>
  <si>
    <t>介護サービスに係る保険給付</t>
    <rPh sb="0" eb="2">
      <t>カイゴ</t>
    </rPh>
    <rPh sb="7" eb="8">
      <t>カカ</t>
    </rPh>
    <rPh sb="9" eb="11">
      <t>ホケン</t>
    </rPh>
    <rPh sb="11" eb="13">
      <t>キュウフ</t>
    </rPh>
    <phoneticPr fontId="4"/>
  </si>
  <si>
    <t>国民健康保険団体連合会に支払う保険給付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rPh sb="12" eb="14">
      <t>シハラ</t>
    </rPh>
    <rPh sb="15" eb="17">
      <t>ホケン</t>
    </rPh>
    <rPh sb="17" eb="19">
      <t>キュウフ</t>
    </rPh>
    <phoneticPr fontId="4"/>
  </si>
  <si>
    <t>国民健康保険団体連合会に対する拠出金</t>
    <rPh sb="12" eb="13">
      <t>タイ</t>
    </rPh>
    <rPh sb="15" eb="18">
      <t>キョシュツキン</t>
    </rPh>
    <phoneticPr fontId="4"/>
  </si>
  <si>
    <t>社会保険診療報酬支払基金に対する支援金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rPh sb="13" eb="14">
      <t>タイ</t>
    </rPh>
    <rPh sb="16" eb="19">
      <t>シエンキン</t>
    </rPh>
    <phoneticPr fontId="4"/>
  </si>
  <si>
    <t>一般会計等</t>
    <rPh sb="0" eb="2">
      <t>イッパン</t>
    </rPh>
    <rPh sb="2" eb="4">
      <t>カイケイ</t>
    </rPh>
    <rPh sb="4" eb="5">
      <t>トウ</t>
    </rPh>
    <phoneticPr fontId="2"/>
  </si>
  <si>
    <t>特別会計</t>
    <rPh sb="0" eb="2">
      <t>トクベツ</t>
    </rPh>
    <rPh sb="2" eb="4">
      <t>カイケイ</t>
    </rPh>
    <phoneticPr fontId="2"/>
  </si>
  <si>
    <t>国民健康保険税</t>
    <rPh sb="0" eb="7">
      <t>コクミンケンコウホケンゼイ</t>
    </rPh>
    <phoneticPr fontId="4"/>
  </si>
  <si>
    <t>共同事業交付金</t>
    <rPh sb="0" eb="2">
      <t>キョウドウ</t>
    </rPh>
    <rPh sb="2" eb="4">
      <t>ジギョウ</t>
    </rPh>
    <rPh sb="4" eb="7">
      <t>コウフキン</t>
    </rPh>
    <phoneticPr fontId="4"/>
  </si>
  <si>
    <t>保険財政共同安定化事業交付金</t>
    <phoneticPr fontId="4"/>
  </si>
  <si>
    <t>療養給付費等交付金</t>
    <phoneticPr fontId="4"/>
  </si>
  <si>
    <t>地域支援事業支援交付金</t>
    <phoneticPr fontId="4"/>
  </si>
  <si>
    <t>介護給付費基金交付金</t>
    <phoneticPr fontId="4"/>
  </si>
  <si>
    <t>後期高齢者医療保険料</t>
    <rPh sb="0" eb="10">
      <t>コウキコウレイシャイリョウホケンリョウ</t>
    </rPh>
    <phoneticPr fontId="4"/>
  </si>
  <si>
    <t>長期前受金戻入</t>
    <rPh sb="0" eb="7">
      <t>チョウキマエウケキンレイニュウ</t>
    </rPh>
    <phoneticPr fontId="4"/>
  </si>
  <si>
    <t>受取奨励金</t>
    <rPh sb="0" eb="2">
      <t>ウケトリ</t>
    </rPh>
    <rPh sb="2" eb="5">
      <t>ショウレイキン</t>
    </rPh>
    <phoneticPr fontId="4"/>
  </si>
  <si>
    <t>１　連結貸借対照表の内容に関する明細</t>
    <rPh sb="2" eb="4">
      <t>レンケツ</t>
    </rPh>
    <rPh sb="4" eb="9">
      <t>タイシャクタイショウヒョウ</t>
    </rPh>
    <rPh sb="10" eb="12">
      <t>ナイヨウ</t>
    </rPh>
    <rPh sb="13" eb="14">
      <t>カン</t>
    </rPh>
    <rPh sb="16" eb="18">
      <t>メイサイ</t>
    </rPh>
    <phoneticPr fontId="4"/>
  </si>
  <si>
    <t>★全体会計</t>
    <rPh sb="1" eb="3">
      <t>ゼンタイ</t>
    </rPh>
    <rPh sb="3" eb="5">
      <t>カイケイ</t>
    </rPh>
    <phoneticPr fontId="4"/>
  </si>
  <si>
    <t>★総合事務組合（一般会計）</t>
    <rPh sb="1" eb="3">
      <t>ソウゴウ</t>
    </rPh>
    <rPh sb="3" eb="5">
      <t>ジム</t>
    </rPh>
    <rPh sb="5" eb="7">
      <t>クミアイ</t>
    </rPh>
    <rPh sb="8" eb="10">
      <t>イッパン</t>
    </rPh>
    <rPh sb="10" eb="12">
      <t>カイケイ</t>
    </rPh>
    <phoneticPr fontId="4"/>
  </si>
  <si>
    <t>★総合事務組合（拠出金特会）</t>
    <rPh sb="1" eb="3">
      <t>ソウゴウ</t>
    </rPh>
    <rPh sb="3" eb="5">
      <t>ジム</t>
    </rPh>
    <rPh sb="5" eb="7">
      <t>クミアイ</t>
    </rPh>
    <rPh sb="8" eb="11">
      <t>キョシュツキン</t>
    </rPh>
    <rPh sb="11" eb="12">
      <t>トク</t>
    </rPh>
    <rPh sb="12" eb="13">
      <t>カイ</t>
    </rPh>
    <phoneticPr fontId="4"/>
  </si>
  <si>
    <t>★後期広域連合（一般会計）</t>
    <rPh sb="1" eb="3">
      <t>コウキ</t>
    </rPh>
    <rPh sb="3" eb="5">
      <t>コウイキ</t>
    </rPh>
    <rPh sb="5" eb="7">
      <t>レンゴウ</t>
    </rPh>
    <rPh sb="8" eb="12">
      <t>イッパンカイケイ</t>
    </rPh>
    <phoneticPr fontId="4"/>
  </si>
  <si>
    <t>★後期広域連合（特別会計）</t>
    <rPh sb="1" eb="3">
      <t>コウキ</t>
    </rPh>
    <rPh sb="3" eb="5">
      <t>コウイキ</t>
    </rPh>
    <rPh sb="5" eb="7">
      <t>レンゴウ</t>
    </rPh>
    <rPh sb="8" eb="10">
      <t>トクベツ</t>
    </rPh>
    <rPh sb="10" eb="12">
      <t>カイケイ</t>
    </rPh>
    <phoneticPr fontId="4"/>
  </si>
  <si>
    <t>★税整理組合</t>
    <rPh sb="1" eb="6">
      <t>ゼイセイリクミアイ</t>
    </rPh>
    <phoneticPr fontId="4"/>
  </si>
  <si>
    <t>★大学</t>
    <rPh sb="1" eb="3">
      <t>ダイガク</t>
    </rPh>
    <phoneticPr fontId="4"/>
  </si>
  <si>
    <t>★土地開発公社</t>
    <rPh sb="1" eb="7">
      <t>トチカイハツコウシャ</t>
    </rPh>
    <phoneticPr fontId="4"/>
  </si>
  <si>
    <t>★井倉洞</t>
    <rPh sb="1" eb="3">
      <t>イクラ</t>
    </rPh>
    <rPh sb="3" eb="4">
      <t>ドウ</t>
    </rPh>
    <phoneticPr fontId="4"/>
  </si>
  <si>
    <t>★草間自然休養村</t>
    <rPh sb="1" eb="8">
      <t>クサマシゼンキュウヨウムラ</t>
    </rPh>
    <phoneticPr fontId="4"/>
  </si>
  <si>
    <t>★美術振興財団</t>
    <rPh sb="1" eb="7">
      <t>ビジュツシンコウザイダン</t>
    </rPh>
    <phoneticPr fontId="4"/>
  </si>
  <si>
    <t>★哲西会</t>
    <rPh sb="1" eb="3">
      <t>テッセイ</t>
    </rPh>
    <rPh sb="3" eb="4">
      <t>カイ</t>
    </rPh>
    <phoneticPr fontId="4"/>
  </si>
  <si>
    <t>★牧水会</t>
    <rPh sb="1" eb="4">
      <t>ボクスイカイ</t>
    </rPh>
    <phoneticPr fontId="4"/>
  </si>
  <si>
    <t>★哲西福祉会</t>
    <rPh sb="1" eb="6">
      <t>テッセイフクシカイ</t>
    </rPh>
    <phoneticPr fontId="4"/>
  </si>
  <si>
    <t>市営住宅基金</t>
    <rPh sb="0" eb="2">
      <t>シエイ</t>
    </rPh>
    <rPh sb="2" eb="4">
      <t>ジュウタク</t>
    </rPh>
    <rPh sb="4" eb="6">
      <t>キキン</t>
    </rPh>
    <phoneticPr fontId="2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</si>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</sst>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3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0" xfId="0" applyAlignment="1">
      <alignment horizontal="left" vertical="center" indent="1"/>
    </xf>
    <xf numFmtId="176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76" fontId="0" fillId="0" borderId="5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176" fontId="11" fillId="0" borderId="1" xfId="0" applyNumberFormat="1" applyFont="1" applyBorder="1">
      <alignment vertical="center"/>
    </xf>
    <xf numFmtId="0" fontId="11" fillId="0" borderId="1" xfId="0" applyFont="1" applyBorder="1" applyAlignment="1">
      <alignment horizontal="left" vertical="center" indent="1"/>
    </xf>
    <xf numFmtId="0" fontId="1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2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left" vertical="center" shrinkToFit="1"/>
    </xf>
    <xf numFmtId="176" fontId="13" fillId="0" borderId="1" xfId="0" applyNumberFormat="1" applyFont="1" applyBorder="1" applyAlignment="1">
      <alignment vertical="center" shrinkToFit="1"/>
    </xf>
    <xf numFmtId="177" fontId="13" fillId="0" borderId="1" xfId="0" applyNumberFormat="1" applyFont="1" applyBorder="1" applyAlignment="1">
      <alignment vertical="center" shrinkToFit="1"/>
    </xf>
    <xf numFmtId="176" fontId="13" fillId="0" borderId="1" xfId="1" applyNumberFormat="1" applyFont="1" applyBorder="1" applyAlignment="1">
      <alignment vertical="center" shrinkToFit="1"/>
    </xf>
    <xf numFmtId="176" fontId="13" fillId="0" borderId="2" xfId="0" applyNumberFormat="1" applyFont="1" applyBorder="1" applyAlignment="1">
      <alignment vertical="center" shrinkToFit="1"/>
    </xf>
    <xf numFmtId="176" fontId="0" fillId="0" borderId="5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14" fillId="0" borderId="0" xfId="1" applyFont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indent="2"/>
    </xf>
    <xf numFmtId="0" fontId="10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 indent="1"/>
    </xf>
    <xf numFmtId="0" fontId="0" fillId="0" borderId="0" xfId="0" applyFont="1" applyFill="1" applyAlignment="1">
      <alignment horizontal="left" vertical="center" indent="2"/>
    </xf>
    <xf numFmtId="176" fontId="11" fillId="2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5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69"/>
  <sheetViews>
    <sheetView topLeftCell="A379" zoomScaleNormal="100" workbookViewId="0">
      <selection activeCell="E389" sqref="E389"/>
    </sheetView>
  </sheetViews>
  <sheetFormatPr defaultRowHeight="18.75"/>
  <cols>
    <col min="1" max="9" width="13.375" customWidth="1"/>
  </cols>
  <sheetData>
    <row r="1" spans="1:8">
      <c r="A1" t="s">
        <v>313</v>
      </c>
    </row>
    <row r="2" spans="1:8">
      <c r="A2" t="s">
        <v>0</v>
      </c>
    </row>
    <row r="3" spans="1:8">
      <c r="A3" s="1" t="s">
        <v>1</v>
      </c>
      <c r="H3" s="37" t="s">
        <v>28</v>
      </c>
    </row>
    <row r="4" spans="1:8" ht="47.25">
      <c r="A4" s="32" t="s">
        <v>2</v>
      </c>
      <c r="B4" s="33" t="s">
        <v>3</v>
      </c>
      <c r="C4" s="33" t="s">
        <v>4</v>
      </c>
      <c r="D4" s="33" t="s">
        <v>5</v>
      </c>
      <c r="E4" s="33" t="s">
        <v>6</v>
      </c>
      <c r="F4" s="33" t="s">
        <v>7</v>
      </c>
      <c r="G4" s="33" t="s">
        <v>8</v>
      </c>
      <c r="H4" s="33" t="s">
        <v>9</v>
      </c>
    </row>
    <row r="5" spans="1:8">
      <c r="A5" s="34" t="s">
        <v>10</v>
      </c>
      <c r="B5" s="35">
        <f>+B43+B81+B119+B157+B195+B233+B271+B309+B347+B385+B423+B461+B499+B537</f>
        <v>93440474247</v>
      </c>
      <c r="C5" s="35">
        <f t="shared" ref="C5:H5" si="0">+C43+C81+C119+C157+C195+C233+C271+C309+C347+C385+C423+C461+C499+C537</f>
        <v>2125451786</v>
      </c>
      <c r="D5" s="35">
        <f t="shared" si="0"/>
        <v>543100105</v>
      </c>
      <c r="E5" s="35">
        <f t="shared" si="0"/>
        <v>95022825928</v>
      </c>
      <c r="F5" s="35">
        <f t="shared" si="0"/>
        <v>41601312000</v>
      </c>
      <c r="G5" s="35">
        <f t="shared" si="0"/>
        <v>1845716989</v>
      </c>
      <c r="H5" s="35">
        <f t="shared" si="0"/>
        <v>53421513928</v>
      </c>
    </row>
    <row r="6" spans="1:8">
      <c r="A6" s="36" t="s">
        <v>11</v>
      </c>
      <c r="B6" s="35">
        <f t="shared" ref="B6:H6" si="1">+B44+B82+B120+B158+B196+B234+B272+B310+B348+B386+B424+B462+B500+B538</f>
        <v>19944281067</v>
      </c>
      <c r="C6" s="35">
        <f t="shared" si="1"/>
        <v>647314612</v>
      </c>
      <c r="D6" s="35">
        <f t="shared" si="1"/>
        <v>177365330</v>
      </c>
      <c r="E6" s="35">
        <f t="shared" si="1"/>
        <v>20414230349</v>
      </c>
      <c r="F6" s="35">
        <f t="shared" si="1"/>
        <v>0</v>
      </c>
      <c r="G6" s="35">
        <f t="shared" si="1"/>
        <v>0</v>
      </c>
      <c r="H6" s="35">
        <f t="shared" si="1"/>
        <v>20414230349</v>
      </c>
    </row>
    <row r="7" spans="1:8">
      <c r="A7" s="36" t="s">
        <v>12</v>
      </c>
      <c r="B7" s="35">
        <f t="shared" ref="B7:H7" si="2">+B45+B83+B121+B159+B197+B235+B273+B311+B349+B387+B425+B463+B501+B539</f>
        <v>1180303000</v>
      </c>
      <c r="C7" s="35">
        <f t="shared" si="2"/>
        <v>0</v>
      </c>
      <c r="D7" s="35">
        <f t="shared" si="2"/>
        <v>0</v>
      </c>
      <c r="E7" s="35">
        <f t="shared" si="2"/>
        <v>1180303000</v>
      </c>
      <c r="F7" s="35">
        <f t="shared" si="2"/>
        <v>0</v>
      </c>
      <c r="G7" s="35">
        <f t="shared" si="2"/>
        <v>0</v>
      </c>
      <c r="H7" s="35">
        <f t="shared" si="2"/>
        <v>1180303000</v>
      </c>
    </row>
    <row r="8" spans="1:8">
      <c r="A8" s="36" t="s">
        <v>13</v>
      </c>
      <c r="B8" s="35">
        <f t="shared" ref="B8:H8" si="3">+B46+B84+B122+B160+B198+B236+B274+B312+B350+B388+B426+B464+B502+B540</f>
        <v>62706466827</v>
      </c>
      <c r="C8" s="35">
        <f t="shared" si="3"/>
        <v>632706255</v>
      </c>
      <c r="D8" s="35">
        <f t="shared" si="3"/>
        <v>286817471</v>
      </c>
      <c r="E8" s="35">
        <f t="shared" si="3"/>
        <v>63052355611</v>
      </c>
      <c r="F8" s="35">
        <f t="shared" si="3"/>
        <v>35730874377</v>
      </c>
      <c r="G8" s="35">
        <f t="shared" si="3"/>
        <v>1400904341</v>
      </c>
      <c r="H8" s="35">
        <f t="shared" si="3"/>
        <v>27321481234</v>
      </c>
    </row>
    <row r="9" spans="1:8">
      <c r="A9" s="36" t="s">
        <v>14</v>
      </c>
      <c r="B9" s="35">
        <f t="shared" ref="B9:H9" si="4">+B47+B85+B123+B161+B199+B237+B275+B313+B351+B389+B427+B465+B503+B541</f>
        <v>1253085096</v>
      </c>
      <c r="C9" s="35">
        <f t="shared" si="4"/>
        <v>41917176</v>
      </c>
      <c r="D9" s="35">
        <f t="shared" si="4"/>
        <v>4551864</v>
      </c>
      <c r="E9" s="35">
        <f t="shared" si="4"/>
        <v>1290450408</v>
      </c>
      <c r="F9" s="35">
        <f t="shared" si="4"/>
        <v>729164179</v>
      </c>
      <c r="G9" s="35">
        <f t="shared" si="4"/>
        <v>37654388</v>
      </c>
      <c r="H9" s="35">
        <f t="shared" si="4"/>
        <v>561286229</v>
      </c>
    </row>
    <row r="10" spans="1:8">
      <c r="A10" s="36" t="s">
        <v>15</v>
      </c>
      <c r="B10" s="35">
        <f t="shared" ref="B10:H10" si="5">+B48+B86+B124+B162+B200+B238+B276+B314+B352+B390+B428+B466+B504+B542</f>
        <v>8266604417</v>
      </c>
      <c r="C10" s="35">
        <f t="shared" si="5"/>
        <v>97200000</v>
      </c>
      <c r="D10" s="35">
        <f t="shared" si="5"/>
        <v>0</v>
      </c>
      <c r="E10" s="35">
        <f t="shared" si="5"/>
        <v>8363804417</v>
      </c>
      <c r="F10" s="35">
        <f t="shared" si="5"/>
        <v>5141273444</v>
      </c>
      <c r="G10" s="35">
        <f t="shared" si="5"/>
        <v>407158260</v>
      </c>
      <c r="H10" s="35">
        <f t="shared" si="5"/>
        <v>3222530973</v>
      </c>
    </row>
    <row r="11" spans="1:8">
      <c r="A11" s="36" t="s">
        <v>16</v>
      </c>
      <c r="B11" s="35">
        <f t="shared" ref="B11:H11" si="6">+B49+B87+B125+B163+B201+B239+B277+B315+B353+B391+B429+B467+B505+B543</f>
        <v>89733840</v>
      </c>
      <c r="C11" s="35">
        <f t="shared" si="6"/>
        <v>706313743</v>
      </c>
      <c r="D11" s="35">
        <f t="shared" si="6"/>
        <v>74365440</v>
      </c>
      <c r="E11" s="35">
        <f t="shared" si="6"/>
        <v>721682143</v>
      </c>
      <c r="F11" s="35">
        <f t="shared" si="6"/>
        <v>0</v>
      </c>
      <c r="G11" s="35">
        <f t="shared" si="6"/>
        <v>0</v>
      </c>
      <c r="H11" s="35">
        <f t="shared" si="6"/>
        <v>721682143</v>
      </c>
    </row>
    <row r="12" spans="1:8">
      <c r="A12" s="34" t="s">
        <v>17</v>
      </c>
      <c r="B12" s="35">
        <f t="shared" ref="B12:H12" si="7">+B50+B88+B126+B164+B202+B240+B278+B316+B354+B392+B430+B468+B506+B544</f>
        <v>162007864512</v>
      </c>
      <c r="C12" s="35">
        <f t="shared" si="7"/>
        <v>2713326055</v>
      </c>
      <c r="D12" s="35">
        <f t="shared" si="7"/>
        <v>783373116</v>
      </c>
      <c r="E12" s="35">
        <f t="shared" si="7"/>
        <v>163937817451</v>
      </c>
      <c r="F12" s="35">
        <f t="shared" si="7"/>
        <v>93147069241</v>
      </c>
      <c r="G12" s="35">
        <f t="shared" si="7"/>
        <v>1504464584</v>
      </c>
      <c r="H12" s="35">
        <f t="shared" si="7"/>
        <v>70790748210</v>
      </c>
    </row>
    <row r="13" spans="1:8">
      <c r="A13" s="36" t="s">
        <v>11</v>
      </c>
      <c r="B13" s="35">
        <f t="shared" ref="B13:H13" si="8">+B51+B89+B127+B165+B203+B241+B279+B317+B355+B393+B431+B469+B507+B545</f>
        <v>47422104450</v>
      </c>
      <c r="C13" s="35">
        <f t="shared" si="8"/>
        <v>27274935</v>
      </c>
      <c r="D13" s="35">
        <f t="shared" si="8"/>
        <v>623903990</v>
      </c>
      <c r="E13" s="35">
        <f t="shared" si="8"/>
        <v>46825475395</v>
      </c>
      <c r="F13" s="35">
        <f t="shared" si="8"/>
        <v>0</v>
      </c>
      <c r="G13" s="35">
        <f t="shared" si="8"/>
        <v>0</v>
      </c>
      <c r="H13" s="35">
        <f t="shared" si="8"/>
        <v>46825475395</v>
      </c>
    </row>
    <row r="14" spans="1:8">
      <c r="A14" s="36" t="s">
        <v>13</v>
      </c>
      <c r="B14" s="35">
        <f t="shared" ref="B14:H14" si="9">+B52+B90+B128+B166+B204+B242+B280+B318+B356+B394+B432+B470+B508+B546</f>
        <v>1105695033</v>
      </c>
      <c r="C14" s="35">
        <f t="shared" si="9"/>
        <v>21364000</v>
      </c>
      <c r="D14" s="35">
        <f t="shared" si="9"/>
        <v>0</v>
      </c>
      <c r="E14" s="35">
        <f t="shared" si="9"/>
        <v>1127059033</v>
      </c>
      <c r="F14" s="35">
        <f t="shared" si="9"/>
        <v>601277233</v>
      </c>
      <c r="G14" s="35">
        <f t="shared" si="9"/>
        <v>30304702</v>
      </c>
      <c r="H14" s="35">
        <f t="shared" si="9"/>
        <v>525781800</v>
      </c>
    </row>
    <row r="15" spans="1:8">
      <c r="A15" s="36" t="s">
        <v>14</v>
      </c>
      <c r="B15" s="35">
        <f t="shared" ref="B15:H15" si="10">+B53+B91+B129+B167+B205+B243+B281+B319+B357+B395+B433+B471+B509+B547</f>
        <v>106037933467</v>
      </c>
      <c r="C15" s="35">
        <f t="shared" si="10"/>
        <v>973189960</v>
      </c>
      <c r="D15" s="35">
        <f t="shared" si="10"/>
        <v>3600000</v>
      </c>
      <c r="E15" s="35">
        <f t="shared" si="10"/>
        <v>107007523427</v>
      </c>
      <c r="F15" s="35">
        <f t="shared" si="10"/>
        <v>86724049809</v>
      </c>
      <c r="G15" s="35">
        <f t="shared" si="10"/>
        <v>1326314403</v>
      </c>
      <c r="H15" s="35">
        <f t="shared" si="10"/>
        <v>20283473618</v>
      </c>
    </row>
    <row r="16" spans="1:8">
      <c r="A16" s="36" t="s">
        <v>15</v>
      </c>
      <c r="B16" s="35">
        <f t="shared" ref="B16:H16" si="11">+B54+B92+B130+B168+B206+B244+B282+B320+B358+B396+B434+B472+B510+B548</f>
        <v>6828215282</v>
      </c>
      <c r="C16" s="35">
        <f t="shared" si="11"/>
        <v>1159254834</v>
      </c>
      <c r="D16" s="35">
        <f t="shared" si="11"/>
        <v>0</v>
      </c>
      <c r="E16" s="35">
        <f t="shared" si="11"/>
        <v>7987470116</v>
      </c>
      <c r="F16" s="35">
        <f t="shared" si="11"/>
        <v>5821742199</v>
      </c>
      <c r="G16" s="35">
        <f t="shared" si="11"/>
        <v>147845479</v>
      </c>
      <c r="H16" s="35">
        <f t="shared" si="11"/>
        <v>2165727917</v>
      </c>
    </row>
    <row r="17" spans="1:9">
      <c r="A17" s="36" t="s">
        <v>16</v>
      </c>
      <c r="B17" s="35">
        <f t="shared" ref="B17:H17" si="12">+B55+B93+B131+B169+B207+B245+B283+B321+B359+B397+B435+B473+B511+B549</f>
        <v>613916280</v>
      </c>
      <c r="C17" s="35">
        <f t="shared" si="12"/>
        <v>532242326</v>
      </c>
      <c r="D17" s="35">
        <f t="shared" si="12"/>
        <v>155869126</v>
      </c>
      <c r="E17" s="35">
        <f t="shared" si="12"/>
        <v>990289480</v>
      </c>
      <c r="F17" s="35">
        <f t="shared" si="12"/>
        <v>0</v>
      </c>
      <c r="G17" s="35">
        <f t="shared" si="12"/>
        <v>0</v>
      </c>
      <c r="H17" s="35">
        <f t="shared" si="12"/>
        <v>990289480</v>
      </c>
    </row>
    <row r="18" spans="1:9">
      <c r="A18" s="34" t="s">
        <v>18</v>
      </c>
      <c r="B18" s="35">
        <f t="shared" ref="B18:H18" si="13">+B56+B94+B132+B170+B208+B246+B284+B322+B360+B398+B436+B474+B512+B550</f>
        <v>4465520102</v>
      </c>
      <c r="C18" s="35">
        <f t="shared" si="13"/>
        <v>311439303</v>
      </c>
      <c r="D18" s="35">
        <f t="shared" si="13"/>
        <v>64255554</v>
      </c>
      <c r="E18" s="35">
        <f t="shared" si="13"/>
        <v>4712703851</v>
      </c>
      <c r="F18" s="35">
        <f t="shared" si="13"/>
        <v>3240011523</v>
      </c>
      <c r="G18" s="35">
        <f t="shared" si="13"/>
        <v>117997423</v>
      </c>
      <c r="H18" s="35">
        <f t="shared" si="13"/>
        <v>1472692328</v>
      </c>
    </row>
    <row r="19" spans="1:9">
      <c r="A19" s="32" t="s">
        <v>19</v>
      </c>
      <c r="B19" s="35">
        <f t="shared" ref="B19:H19" si="14">+B57+B95+B133+B171+B209+B247+B285+B323+B361+B399+B437+B475+B513+B551</f>
        <v>259913858861</v>
      </c>
      <c r="C19" s="35">
        <f t="shared" si="14"/>
        <v>5150217144</v>
      </c>
      <c r="D19" s="35">
        <f t="shared" si="14"/>
        <v>1390728775</v>
      </c>
      <c r="E19" s="35">
        <f t="shared" si="14"/>
        <v>263673347230</v>
      </c>
      <c r="F19" s="35">
        <f t="shared" si="14"/>
        <v>137988392764</v>
      </c>
      <c r="G19" s="35">
        <f t="shared" si="14"/>
        <v>3468178996</v>
      </c>
      <c r="H19" s="35">
        <f t="shared" si="14"/>
        <v>125684954466</v>
      </c>
    </row>
    <row r="21" spans="1:9">
      <c r="A21" s="38" t="s">
        <v>20</v>
      </c>
      <c r="I21" s="37" t="s">
        <v>28</v>
      </c>
    </row>
    <row r="22" spans="1:9" ht="31.5">
      <c r="A22" s="32" t="s">
        <v>2</v>
      </c>
      <c r="B22" s="33" t="s">
        <v>21</v>
      </c>
      <c r="C22" s="33" t="s">
        <v>22</v>
      </c>
      <c r="D22" s="33" t="s">
        <v>23</v>
      </c>
      <c r="E22" s="33" t="s">
        <v>24</v>
      </c>
      <c r="F22" s="33" t="s">
        <v>25</v>
      </c>
      <c r="G22" s="33" t="s">
        <v>26</v>
      </c>
      <c r="H22" s="33" t="s">
        <v>27</v>
      </c>
      <c r="I22" s="33" t="s">
        <v>19</v>
      </c>
    </row>
    <row r="23" spans="1:9">
      <c r="A23" s="34" t="s">
        <v>10</v>
      </c>
      <c r="B23" s="35">
        <f t="shared" ref="B23:I23" si="15">+B61+B99+B137+B175+B213+B251+B289+B327+B365+B403+B441+B479+B517+B555</f>
        <v>1436813429</v>
      </c>
      <c r="C23" s="35">
        <f t="shared" si="15"/>
        <v>22578043680</v>
      </c>
      <c r="D23" s="35">
        <f t="shared" si="15"/>
        <v>3755480244</v>
      </c>
      <c r="E23" s="35">
        <f t="shared" si="15"/>
        <v>5301664934</v>
      </c>
      <c r="F23" s="35">
        <f t="shared" si="15"/>
        <v>11158321533</v>
      </c>
      <c r="G23" s="35">
        <f t="shared" si="15"/>
        <v>512303917</v>
      </c>
      <c r="H23" s="35">
        <f t="shared" si="15"/>
        <v>8678886191</v>
      </c>
      <c r="I23" s="35">
        <f t="shared" si="15"/>
        <v>53421513928</v>
      </c>
    </row>
    <row r="24" spans="1:9">
      <c r="A24" s="36" t="s">
        <v>11</v>
      </c>
      <c r="B24" s="35">
        <f t="shared" ref="B24:I24" si="16">+B62+B100+B138+B176+B214+B252+B290+B328+B366+B404+B442+B480+B518+B556</f>
        <v>935919944</v>
      </c>
      <c r="C24" s="35">
        <f t="shared" si="16"/>
        <v>8031334974</v>
      </c>
      <c r="D24" s="35">
        <f t="shared" si="16"/>
        <v>802522716</v>
      </c>
      <c r="E24" s="35">
        <f t="shared" si="16"/>
        <v>550345533</v>
      </c>
      <c r="F24" s="35">
        <f t="shared" si="16"/>
        <v>6807188219</v>
      </c>
      <c r="G24" s="35">
        <f t="shared" si="16"/>
        <v>155937563</v>
      </c>
      <c r="H24" s="35">
        <f t="shared" si="16"/>
        <v>3130981400</v>
      </c>
      <c r="I24" s="35">
        <f t="shared" si="16"/>
        <v>20414230349</v>
      </c>
    </row>
    <row r="25" spans="1:9">
      <c r="A25" s="36" t="s">
        <v>12</v>
      </c>
      <c r="B25" s="35">
        <f t="shared" ref="B25:I25" si="17">+B63+B101+B139+B177+B215+B253+B291+B329+B367+B405+B443+B481+B519+B557</f>
        <v>0</v>
      </c>
      <c r="C25" s="35">
        <f t="shared" si="17"/>
        <v>0</v>
      </c>
      <c r="D25" s="35">
        <f t="shared" si="17"/>
        <v>0</v>
      </c>
      <c r="E25" s="35">
        <f t="shared" si="17"/>
        <v>0</v>
      </c>
      <c r="F25" s="35">
        <f t="shared" si="17"/>
        <v>1180303000</v>
      </c>
      <c r="G25" s="35">
        <f t="shared" si="17"/>
        <v>0</v>
      </c>
      <c r="H25" s="35">
        <f t="shared" si="17"/>
        <v>0</v>
      </c>
      <c r="I25" s="35">
        <f t="shared" si="17"/>
        <v>1180303000</v>
      </c>
    </row>
    <row r="26" spans="1:9">
      <c r="A26" s="36" t="s">
        <v>13</v>
      </c>
      <c r="B26" s="35">
        <f t="shared" ref="B26:I26" si="18">+B64+B102+B140+B178+B216+B254+B292+B330+B368+B406+B444+B482+B520+B558</f>
        <v>500799525</v>
      </c>
      <c r="C26" s="35">
        <f t="shared" si="18"/>
        <v>13918008960</v>
      </c>
      <c r="D26" s="35">
        <f t="shared" si="18"/>
        <v>2880238399</v>
      </c>
      <c r="E26" s="35">
        <f t="shared" si="18"/>
        <v>1775506788</v>
      </c>
      <c r="F26" s="35">
        <f t="shared" si="18"/>
        <v>2867831356</v>
      </c>
      <c r="G26" s="35">
        <f t="shared" si="18"/>
        <v>273491827</v>
      </c>
      <c r="H26" s="35">
        <f t="shared" si="18"/>
        <v>5105604379</v>
      </c>
      <c r="I26" s="35">
        <f t="shared" si="18"/>
        <v>27321481234</v>
      </c>
    </row>
    <row r="27" spans="1:9">
      <c r="A27" s="36" t="s">
        <v>14</v>
      </c>
      <c r="B27" s="35">
        <f t="shared" ref="B27:I27" si="19">+B65+B103+B141+B179+B217+B255+B293+B331+B369+B407+B445+B483+B521+B559</f>
        <v>93960</v>
      </c>
      <c r="C27" s="35">
        <f t="shared" si="19"/>
        <v>54053803</v>
      </c>
      <c r="D27" s="35">
        <f t="shared" si="19"/>
        <v>29479129</v>
      </c>
      <c r="E27" s="35">
        <f t="shared" si="19"/>
        <v>4129171</v>
      </c>
      <c r="F27" s="35">
        <f t="shared" si="19"/>
        <v>291118958</v>
      </c>
      <c r="G27" s="35">
        <f t="shared" si="19"/>
        <v>82874527</v>
      </c>
      <c r="H27" s="35">
        <f t="shared" si="19"/>
        <v>99536681</v>
      </c>
      <c r="I27" s="35">
        <f t="shared" si="19"/>
        <v>561286229</v>
      </c>
    </row>
    <row r="28" spans="1:9">
      <c r="A28" s="36" t="s">
        <v>15</v>
      </c>
      <c r="B28" s="35">
        <f t="shared" ref="B28:I28" si="20">+B66+B104+B142+B180+B218+B256+B294+B332+B370+B408+B446+B484+B522+B560</f>
        <v>0</v>
      </c>
      <c r="C28" s="35">
        <f t="shared" si="20"/>
        <v>0</v>
      </c>
      <c r="D28" s="35">
        <f t="shared" si="20"/>
        <v>0</v>
      </c>
      <c r="E28" s="35">
        <f t="shared" si="20"/>
        <v>2888683442</v>
      </c>
      <c r="F28" s="35">
        <f t="shared" si="20"/>
        <v>0</v>
      </c>
      <c r="G28" s="35">
        <f t="shared" si="20"/>
        <v>0</v>
      </c>
      <c r="H28" s="35">
        <f t="shared" si="20"/>
        <v>333847531</v>
      </c>
      <c r="I28" s="35">
        <f t="shared" si="20"/>
        <v>3222530973</v>
      </c>
    </row>
    <row r="29" spans="1:9">
      <c r="A29" s="36" t="s">
        <v>16</v>
      </c>
      <c r="B29" s="35">
        <f t="shared" ref="B29:I29" si="21">+B67+B105+B143+B181+B219+B257+B295+B333+B371+B409+B447+B485+B523+B561</f>
        <v>0</v>
      </c>
      <c r="C29" s="35">
        <f t="shared" si="21"/>
        <v>574645943</v>
      </c>
      <c r="D29" s="35">
        <f t="shared" si="21"/>
        <v>43240000</v>
      </c>
      <c r="E29" s="35">
        <f t="shared" si="21"/>
        <v>83000000</v>
      </c>
      <c r="F29" s="35">
        <f t="shared" si="21"/>
        <v>11880000</v>
      </c>
      <c r="G29" s="35">
        <f t="shared" si="21"/>
        <v>0</v>
      </c>
      <c r="H29" s="35">
        <f t="shared" si="21"/>
        <v>8916200</v>
      </c>
      <c r="I29" s="35">
        <f t="shared" si="21"/>
        <v>721682143</v>
      </c>
    </row>
    <row r="30" spans="1:9">
      <c r="A30" s="34" t="s">
        <v>17</v>
      </c>
      <c r="B30" s="35">
        <f t="shared" ref="B30:I30" si="22">+B68+B106+B144+B182+B220+B258+B296+B334+B372+B410+B448+B486+B524+B562</f>
        <v>67964981292</v>
      </c>
      <c r="C30" s="35">
        <f t="shared" si="22"/>
        <v>0</v>
      </c>
      <c r="D30" s="35">
        <f t="shared" si="22"/>
        <v>0</v>
      </c>
      <c r="E30" s="35">
        <f t="shared" si="22"/>
        <v>0</v>
      </c>
      <c r="F30" s="35">
        <f t="shared" si="22"/>
        <v>77400</v>
      </c>
      <c r="G30" s="35">
        <f t="shared" si="22"/>
        <v>0</v>
      </c>
      <c r="H30" s="35">
        <f t="shared" si="22"/>
        <v>2825689518</v>
      </c>
      <c r="I30" s="35">
        <f t="shared" si="22"/>
        <v>70790748210</v>
      </c>
    </row>
    <row r="31" spans="1:9">
      <c r="A31" s="36" t="s">
        <v>11</v>
      </c>
      <c r="B31" s="35">
        <f t="shared" ref="B31:I31" si="23">+B69+B107+B145+B183+B221+B259+B297+B335+B373+B411+B449+B487+B525+B563</f>
        <v>46577934019</v>
      </c>
      <c r="C31" s="35">
        <f t="shared" si="23"/>
        <v>0</v>
      </c>
      <c r="D31" s="35">
        <f t="shared" si="23"/>
        <v>0</v>
      </c>
      <c r="E31" s="35">
        <f t="shared" si="23"/>
        <v>0</v>
      </c>
      <c r="F31" s="35">
        <f t="shared" si="23"/>
        <v>77400</v>
      </c>
      <c r="G31" s="35">
        <f t="shared" si="23"/>
        <v>0</v>
      </c>
      <c r="H31" s="35">
        <f t="shared" si="23"/>
        <v>247463976</v>
      </c>
      <c r="I31" s="35">
        <f t="shared" si="23"/>
        <v>46825475395</v>
      </c>
    </row>
    <row r="32" spans="1:9">
      <c r="A32" s="36" t="s">
        <v>13</v>
      </c>
      <c r="B32" s="35">
        <f t="shared" ref="B32:I32" si="24">+B70+B108+B146+B184+B222+B260+B298+B336+B374+B412+B450+B488+B526+B564</f>
        <v>113284175</v>
      </c>
      <c r="C32" s="35">
        <f t="shared" si="24"/>
        <v>0</v>
      </c>
      <c r="D32" s="35">
        <f t="shared" si="24"/>
        <v>0</v>
      </c>
      <c r="E32" s="35">
        <f t="shared" si="24"/>
        <v>0</v>
      </c>
      <c r="F32" s="35">
        <f t="shared" si="24"/>
        <v>0</v>
      </c>
      <c r="G32" s="35">
        <f t="shared" si="24"/>
        <v>0</v>
      </c>
      <c r="H32" s="35">
        <f t="shared" si="24"/>
        <v>412497625</v>
      </c>
      <c r="I32" s="35">
        <f t="shared" si="24"/>
        <v>525781800</v>
      </c>
    </row>
    <row r="33" spans="1:9">
      <c r="A33" s="36" t="s">
        <v>14</v>
      </c>
      <c r="B33" s="35">
        <f t="shared" ref="B33:I33" si="25">+B71+B109+B147+B185+B223+B261+B299+B337+B375+B413+B451+B489+B527+B565</f>
        <v>20283473618</v>
      </c>
      <c r="C33" s="35">
        <f t="shared" si="25"/>
        <v>0</v>
      </c>
      <c r="D33" s="35">
        <f t="shared" si="25"/>
        <v>0</v>
      </c>
      <c r="E33" s="35">
        <f t="shared" si="25"/>
        <v>0</v>
      </c>
      <c r="F33" s="35">
        <f t="shared" si="25"/>
        <v>0</v>
      </c>
      <c r="G33" s="35">
        <f t="shared" si="25"/>
        <v>0</v>
      </c>
      <c r="H33" s="35">
        <f t="shared" si="25"/>
        <v>0</v>
      </c>
      <c r="I33" s="35">
        <f t="shared" si="25"/>
        <v>20283473618</v>
      </c>
    </row>
    <row r="34" spans="1:9">
      <c r="A34" s="36" t="s">
        <v>15</v>
      </c>
      <c r="B34" s="35">
        <f t="shared" ref="B34:I34" si="26">+B72+B110+B148+B186+B224+B262+B300+B338+B376+B414+B452+B490+B528+B566</f>
        <v>0</v>
      </c>
      <c r="C34" s="35">
        <f t="shared" si="26"/>
        <v>0</v>
      </c>
      <c r="D34" s="35">
        <f t="shared" si="26"/>
        <v>0</v>
      </c>
      <c r="E34" s="35">
        <f t="shared" si="26"/>
        <v>0</v>
      </c>
      <c r="F34" s="35">
        <f t="shared" si="26"/>
        <v>0</v>
      </c>
      <c r="G34" s="35">
        <f t="shared" si="26"/>
        <v>0</v>
      </c>
      <c r="H34" s="35">
        <f t="shared" si="26"/>
        <v>2165727917</v>
      </c>
      <c r="I34" s="35">
        <f t="shared" si="26"/>
        <v>2165727917</v>
      </c>
    </row>
    <row r="35" spans="1:9">
      <c r="A35" s="36" t="s">
        <v>16</v>
      </c>
      <c r="B35" s="35">
        <f t="shared" ref="B35:I35" si="27">+B73+B111+B149+B187+B225+B263+B301+B339+B377+B415+B453+B491+B529+B567</f>
        <v>990289480</v>
      </c>
      <c r="C35" s="35">
        <f t="shared" si="27"/>
        <v>0</v>
      </c>
      <c r="D35" s="35">
        <f t="shared" si="27"/>
        <v>0</v>
      </c>
      <c r="E35" s="35">
        <f t="shared" si="27"/>
        <v>0</v>
      </c>
      <c r="F35" s="35">
        <f t="shared" si="27"/>
        <v>0</v>
      </c>
      <c r="G35" s="35">
        <f t="shared" si="27"/>
        <v>0</v>
      </c>
      <c r="H35" s="35">
        <f t="shared" si="27"/>
        <v>0</v>
      </c>
      <c r="I35" s="35">
        <f t="shared" si="27"/>
        <v>990289480</v>
      </c>
    </row>
    <row r="36" spans="1:9">
      <c r="A36" s="34" t="s">
        <v>18</v>
      </c>
      <c r="B36" s="35">
        <f t="shared" ref="B36:I36" si="28">+B74+B112+B150+B188+B226+B264+B302+B340+B378+B416+B454+B492+B530+B568</f>
        <v>324411769</v>
      </c>
      <c r="C36" s="35">
        <f t="shared" si="28"/>
        <v>857511764</v>
      </c>
      <c r="D36" s="35">
        <f t="shared" si="28"/>
        <v>26887357</v>
      </c>
      <c r="E36" s="35">
        <f t="shared" si="28"/>
        <v>113609489</v>
      </c>
      <c r="F36" s="35">
        <f t="shared" si="28"/>
        <v>3039207</v>
      </c>
      <c r="G36" s="35">
        <f t="shared" si="28"/>
        <v>77010873</v>
      </c>
      <c r="H36" s="35">
        <f t="shared" si="28"/>
        <v>70221869</v>
      </c>
      <c r="I36" s="35">
        <f t="shared" si="28"/>
        <v>1472692328</v>
      </c>
    </row>
    <row r="37" spans="1:9">
      <c r="A37" s="32" t="s">
        <v>19</v>
      </c>
      <c r="B37" s="35">
        <f t="shared" ref="B37:I37" si="29">+B75+B113+B151+B189+B227+B265+B303+B341+B379+B417+B455+B493+B531+B569</f>
        <v>69726206490</v>
      </c>
      <c r="C37" s="35">
        <f t="shared" si="29"/>
        <v>23435555444</v>
      </c>
      <c r="D37" s="35">
        <f t="shared" si="29"/>
        <v>3782367601</v>
      </c>
      <c r="E37" s="35">
        <f t="shared" si="29"/>
        <v>5415274423</v>
      </c>
      <c r="F37" s="35">
        <f t="shared" si="29"/>
        <v>11161438140</v>
      </c>
      <c r="G37" s="35">
        <f t="shared" si="29"/>
        <v>589314790</v>
      </c>
      <c r="H37" s="35">
        <f t="shared" si="29"/>
        <v>11574797578</v>
      </c>
      <c r="I37" s="35">
        <f t="shared" si="29"/>
        <v>125684954466</v>
      </c>
    </row>
    <row r="39" spans="1:9">
      <c r="A39" t="s">
        <v>314</v>
      </c>
    </row>
    <row r="40" spans="1:9">
      <c r="A40" t="s">
        <v>0</v>
      </c>
      <c r="B40" t="s">
        <v>329</v>
      </c>
    </row>
    <row r="41" spans="1:9">
      <c r="A41" s="1" t="s">
        <v>1</v>
      </c>
      <c r="H41" s="37" t="s">
        <v>28</v>
      </c>
    </row>
    <row r="42" spans="1:9" ht="47.25">
      <c r="A42" s="32" t="s">
        <v>2</v>
      </c>
      <c r="B42" s="33" t="s">
        <v>3</v>
      </c>
      <c r="C42" s="33" t="s">
        <v>4</v>
      </c>
      <c r="D42" s="33" t="s">
        <v>5</v>
      </c>
      <c r="E42" s="33" t="s">
        <v>6</v>
      </c>
      <c r="F42" s="33" t="s">
        <v>7</v>
      </c>
      <c r="G42" s="33" t="s">
        <v>8</v>
      </c>
      <c r="H42" s="33" t="s">
        <v>9</v>
      </c>
    </row>
    <row r="43" spans="1:9">
      <c r="A43" s="34" t="s">
        <v>10</v>
      </c>
      <c r="B43" s="72">
        <v>92457849155</v>
      </c>
      <c r="C43" s="72">
        <v>1566481668</v>
      </c>
      <c r="D43" s="72">
        <v>540440709</v>
      </c>
      <c r="E43" s="72">
        <v>93483890114</v>
      </c>
      <c r="F43" s="72">
        <v>41363972875</v>
      </c>
      <c r="G43" s="72">
        <v>1820739838</v>
      </c>
      <c r="H43" s="72">
        <v>52119917239</v>
      </c>
    </row>
    <row r="44" spans="1:9">
      <c r="A44" s="36" t="s">
        <v>11</v>
      </c>
      <c r="B44" s="72">
        <v>19577355567</v>
      </c>
      <c r="C44" s="72">
        <v>647314612</v>
      </c>
      <c r="D44" s="72">
        <v>177365330</v>
      </c>
      <c r="E44" s="72">
        <v>20047304849</v>
      </c>
      <c r="F44" s="72">
        <v>0</v>
      </c>
      <c r="G44" s="72">
        <v>0</v>
      </c>
      <c r="H44" s="72">
        <v>20047304849</v>
      </c>
    </row>
    <row r="45" spans="1:9">
      <c r="A45" s="36" t="s">
        <v>12</v>
      </c>
      <c r="B45" s="72">
        <v>1180303000</v>
      </c>
      <c r="C45" s="72">
        <v>0</v>
      </c>
      <c r="D45" s="72">
        <v>0</v>
      </c>
      <c r="E45" s="72">
        <v>1180303000</v>
      </c>
      <c r="F45" s="72">
        <v>0</v>
      </c>
      <c r="G45" s="72">
        <v>0</v>
      </c>
      <c r="H45" s="72">
        <v>1180303000</v>
      </c>
    </row>
    <row r="46" spans="1:9">
      <c r="A46" s="36" t="s">
        <v>13</v>
      </c>
      <c r="B46" s="72">
        <v>62126580006</v>
      </c>
      <c r="C46" s="72">
        <v>629313680</v>
      </c>
      <c r="D46" s="72">
        <v>285989600</v>
      </c>
      <c r="E46" s="72">
        <v>62469904086</v>
      </c>
      <c r="F46" s="72">
        <v>35501349266</v>
      </c>
      <c r="G46" s="72">
        <v>1377654601</v>
      </c>
      <c r="H46" s="72">
        <v>26968554820</v>
      </c>
    </row>
    <row r="47" spans="1:9">
      <c r="A47" s="36" t="s">
        <v>14</v>
      </c>
      <c r="B47" s="72">
        <v>1232640725</v>
      </c>
      <c r="C47" s="72">
        <v>41917176</v>
      </c>
      <c r="D47" s="72">
        <v>2720339</v>
      </c>
      <c r="E47" s="72">
        <v>1271837562</v>
      </c>
      <c r="F47" s="72">
        <v>721350165</v>
      </c>
      <c r="G47" s="72">
        <v>35926977</v>
      </c>
      <c r="H47" s="72">
        <v>550487397</v>
      </c>
    </row>
    <row r="48" spans="1:9">
      <c r="A48" s="36" t="s">
        <v>15</v>
      </c>
      <c r="B48" s="72">
        <v>8266604417</v>
      </c>
      <c r="C48" s="72">
        <v>97200000</v>
      </c>
      <c r="D48" s="72">
        <v>0</v>
      </c>
      <c r="E48" s="72">
        <v>8363804417</v>
      </c>
      <c r="F48" s="72">
        <v>5141273444</v>
      </c>
      <c r="G48" s="72">
        <v>407158260</v>
      </c>
      <c r="H48" s="72">
        <v>3222530973</v>
      </c>
    </row>
    <row r="49" spans="1:9">
      <c r="A49" s="36" t="s">
        <v>16</v>
      </c>
      <c r="B49" s="72">
        <v>74365440</v>
      </c>
      <c r="C49" s="72">
        <v>150736200</v>
      </c>
      <c r="D49" s="72">
        <v>74365440</v>
      </c>
      <c r="E49" s="72">
        <v>150736200</v>
      </c>
      <c r="F49" s="72">
        <v>0</v>
      </c>
      <c r="G49" s="72">
        <v>0</v>
      </c>
      <c r="H49" s="72">
        <v>150736200</v>
      </c>
    </row>
    <row r="50" spans="1:9">
      <c r="A50" s="34" t="s">
        <v>17</v>
      </c>
      <c r="B50" s="72">
        <v>162007864512</v>
      </c>
      <c r="C50" s="72">
        <v>2713326055</v>
      </c>
      <c r="D50" s="72">
        <v>783373116</v>
      </c>
      <c r="E50" s="72">
        <v>163937817451</v>
      </c>
      <c r="F50" s="72">
        <v>93147069241</v>
      </c>
      <c r="G50" s="72">
        <v>1504464584</v>
      </c>
      <c r="H50" s="72">
        <v>70790748210</v>
      </c>
    </row>
    <row r="51" spans="1:9">
      <c r="A51" s="36" t="s">
        <v>11</v>
      </c>
      <c r="B51" s="72">
        <v>47422104450</v>
      </c>
      <c r="C51" s="72">
        <v>27274935</v>
      </c>
      <c r="D51" s="72">
        <v>623903990</v>
      </c>
      <c r="E51" s="72">
        <v>46825475395</v>
      </c>
      <c r="F51" s="72">
        <v>0</v>
      </c>
      <c r="G51" s="72">
        <v>0</v>
      </c>
      <c r="H51" s="72">
        <v>46825475395</v>
      </c>
    </row>
    <row r="52" spans="1:9">
      <c r="A52" s="36" t="s">
        <v>13</v>
      </c>
      <c r="B52" s="72">
        <v>1105695033</v>
      </c>
      <c r="C52" s="72">
        <v>21364000</v>
      </c>
      <c r="D52" s="72">
        <v>0</v>
      </c>
      <c r="E52" s="72">
        <v>1127059033</v>
      </c>
      <c r="F52" s="72">
        <v>601277233</v>
      </c>
      <c r="G52" s="72">
        <v>30304702</v>
      </c>
      <c r="H52" s="72">
        <v>525781800</v>
      </c>
    </row>
    <row r="53" spans="1:9">
      <c r="A53" s="36" t="s">
        <v>14</v>
      </c>
      <c r="B53" s="72">
        <v>106037933467</v>
      </c>
      <c r="C53" s="72">
        <v>973189960</v>
      </c>
      <c r="D53" s="72">
        <v>3600000</v>
      </c>
      <c r="E53" s="72">
        <v>107007523427</v>
      </c>
      <c r="F53" s="72">
        <v>86724049809</v>
      </c>
      <c r="G53" s="72">
        <v>1326314403</v>
      </c>
      <c r="H53" s="72">
        <v>20283473618</v>
      </c>
    </row>
    <row r="54" spans="1:9">
      <c r="A54" s="36" t="s">
        <v>15</v>
      </c>
      <c r="B54" s="72">
        <v>6828215282</v>
      </c>
      <c r="C54" s="72">
        <v>1159254834</v>
      </c>
      <c r="D54" s="72">
        <v>0</v>
      </c>
      <c r="E54" s="72">
        <v>7987470116</v>
      </c>
      <c r="F54" s="72">
        <v>5821742199</v>
      </c>
      <c r="G54" s="72">
        <v>147845479</v>
      </c>
      <c r="H54" s="72">
        <v>2165727917</v>
      </c>
    </row>
    <row r="55" spans="1:9">
      <c r="A55" s="36" t="s">
        <v>16</v>
      </c>
      <c r="B55" s="72">
        <v>613916280</v>
      </c>
      <c r="C55" s="72">
        <v>532242326</v>
      </c>
      <c r="D55" s="72">
        <v>155869126</v>
      </c>
      <c r="E55" s="72">
        <v>990289480</v>
      </c>
      <c r="F55" s="72">
        <v>0</v>
      </c>
      <c r="G55" s="72">
        <v>0</v>
      </c>
      <c r="H55" s="72">
        <v>990289480</v>
      </c>
    </row>
    <row r="56" spans="1:9">
      <c r="A56" s="34" t="s">
        <v>18</v>
      </c>
      <c r="B56" s="72">
        <v>4148168702</v>
      </c>
      <c r="C56" s="72">
        <v>297495374</v>
      </c>
      <c r="D56" s="72">
        <v>58899830</v>
      </c>
      <c r="E56" s="72">
        <v>4386764246</v>
      </c>
      <c r="F56" s="72">
        <v>3178807350</v>
      </c>
      <c r="G56" s="72">
        <v>111030700</v>
      </c>
      <c r="H56" s="72">
        <v>1207956896</v>
      </c>
    </row>
    <row r="57" spans="1:9">
      <c r="A57" s="32" t="s">
        <v>19</v>
      </c>
      <c r="B57" s="72">
        <v>258613882369</v>
      </c>
      <c r="C57" s="72">
        <v>4577303097</v>
      </c>
      <c r="D57" s="72">
        <v>1382713655</v>
      </c>
      <c r="E57" s="72">
        <v>261808471811</v>
      </c>
      <c r="F57" s="72">
        <v>137689849466</v>
      </c>
      <c r="G57" s="72">
        <v>3436235122</v>
      </c>
      <c r="H57" s="72">
        <v>124118622345</v>
      </c>
    </row>
    <row r="59" spans="1:9">
      <c r="A59" s="38" t="s">
        <v>20</v>
      </c>
      <c r="I59" s="37" t="s">
        <v>28</v>
      </c>
    </row>
    <row r="60" spans="1:9" ht="31.5">
      <c r="A60" s="32" t="s">
        <v>2</v>
      </c>
      <c r="B60" s="33" t="s">
        <v>21</v>
      </c>
      <c r="C60" s="33" t="s">
        <v>22</v>
      </c>
      <c r="D60" s="33" t="s">
        <v>23</v>
      </c>
      <c r="E60" s="33" t="s">
        <v>24</v>
      </c>
      <c r="F60" s="33" t="s">
        <v>25</v>
      </c>
      <c r="G60" s="33" t="s">
        <v>26</v>
      </c>
      <c r="H60" s="33" t="s">
        <v>27</v>
      </c>
      <c r="I60" s="33" t="s">
        <v>19</v>
      </c>
    </row>
    <row r="61" spans="1:9">
      <c r="A61" s="34" t="s">
        <v>10</v>
      </c>
      <c r="B61" s="72">
        <v>1436813429</v>
      </c>
      <c r="C61" s="72">
        <v>21286639398</v>
      </c>
      <c r="D61" s="72">
        <v>3755480244</v>
      </c>
      <c r="E61" s="72">
        <v>5301664934</v>
      </c>
      <c r="F61" s="72">
        <v>11148129126</v>
      </c>
      <c r="G61" s="72">
        <v>512303917</v>
      </c>
      <c r="H61" s="72">
        <v>8678886191</v>
      </c>
      <c r="I61" s="72">
        <v>52119917239</v>
      </c>
    </row>
    <row r="62" spans="1:9">
      <c r="A62" s="36" t="s">
        <v>11</v>
      </c>
      <c r="B62" s="72">
        <v>935919944</v>
      </c>
      <c r="C62" s="72">
        <v>7670437474</v>
      </c>
      <c r="D62" s="72">
        <v>802522716</v>
      </c>
      <c r="E62" s="72">
        <v>550345533</v>
      </c>
      <c r="F62" s="72">
        <v>6801160219</v>
      </c>
      <c r="G62" s="72">
        <v>155937563</v>
      </c>
      <c r="H62" s="72">
        <v>3130981400</v>
      </c>
      <c r="I62" s="72">
        <v>20047304849</v>
      </c>
    </row>
    <row r="63" spans="1:9">
      <c r="A63" s="36" t="s">
        <v>12</v>
      </c>
      <c r="B63" s="72">
        <v>0</v>
      </c>
      <c r="C63" s="72">
        <v>0</v>
      </c>
      <c r="D63" s="72">
        <v>0</v>
      </c>
      <c r="E63" s="72">
        <v>0</v>
      </c>
      <c r="F63" s="72">
        <v>1180303000</v>
      </c>
      <c r="G63" s="72">
        <v>0</v>
      </c>
      <c r="H63" s="72">
        <v>0</v>
      </c>
      <c r="I63" s="72">
        <v>1180303000</v>
      </c>
    </row>
    <row r="64" spans="1:9">
      <c r="A64" s="36" t="s">
        <v>13</v>
      </c>
      <c r="B64" s="72">
        <v>500799525</v>
      </c>
      <c r="C64" s="72">
        <v>13568211757</v>
      </c>
      <c r="D64" s="72">
        <v>2880238399</v>
      </c>
      <c r="E64" s="72">
        <v>1775506788</v>
      </c>
      <c r="F64" s="72">
        <v>2864702145</v>
      </c>
      <c r="G64" s="72">
        <v>273491827</v>
      </c>
      <c r="H64" s="72">
        <v>5105604379</v>
      </c>
      <c r="I64" s="72">
        <v>26968554820</v>
      </c>
    </row>
    <row r="65" spans="1:9">
      <c r="A65" s="36" t="s">
        <v>14</v>
      </c>
      <c r="B65" s="72">
        <v>93960</v>
      </c>
      <c r="C65" s="72">
        <v>44290167</v>
      </c>
      <c r="D65" s="72">
        <v>29479129</v>
      </c>
      <c r="E65" s="72">
        <v>4129171</v>
      </c>
      <c r="F65" s="72">
        <v>290083762</v>
      </c>
      <c r="G65" s="72">
        <v>82874527</v>
      </c>
      <c r="H65" s="72">
        <v>99536681</v>
      </c>
      <c r="I65" s="72">
        <v>550487397</v>
      </c>
    </row>
    <row r="66" spans="1:9">
      <c r="A66" s="36" t="s">
        <v>15</v>
      </c>
      <c r="B66" s="72">
        <v>0</v>
      </c>
      <c r="C66" s="72">
        <v>0</v>
      </c>
      <c r="D66" s="72">
        <v>0</v>
      </c>
      <c r="E66" s="72">
        <v>2888683442</v>
      </c>
      <c r="F66" s="72">
        <v>0</v>
      </c>
      <c r="G66" s="72">
        <v>0</v>
      </c>
      <c r="H66" s="72">
        <v>333847531</v>
      </c>
      <c r="I66" s="72">
        <v>3222530973</v>
      </c>
    </row>
    <row r="67" spans="1:9">
      <c r="A67" s="36" t="s">
        <v>16</v>
      </c>
      <c r="B67" s="72">
        <v>0</v>
      </c>
      <c r="C67" s="72">
        <v>3700000</v>
      </c>
      <c r="D67" s="72">
        <v>43240000</v>
      </c>
      <c r="E67" s="72">
        <v>83000000</v>
      </c>
      <c r="F67" s="72">
        <v>11880000</v>
      </c>
      <c r="G67" s="72">
        <v>0</v>
      </c>
      <c r="H67" s="72">
        <v>8916200</v>
      </c>
      <c r="I67" s="72">
        <v>150736200</v>
      </c>
    </row>
    <row r="68" spans="1:9">
      <c r="A68" s="34" t="s">
        <v>17</v>
      </c>
      <c r="B68" s="72">
        <v>67964981292</v>
      </c>
      <c r="C68" s="72">
        <v>0</v>
      </c>
      <c r="D68" s="72">
        <v>0</v>
      </c>
      <c r="E68" s="72">
        <v>0</v>
      </c>
      <c r="F68" s="72">
        <v>77400</v>
      </c>
      <c r="G68" s="72">
        <v>0</v>
      </c>
      <c r="H68" s="72">
        <v>2825689518</v>
      </c>
      <c r="I68" s="72">
        <v>70790748210</v>
      </c>
    </row>
    <row r="69" spans="1:9">
      <c r="A69" s="36" t="s">
        <v>11</v>
      </c>
      <c r="B69" s="72">
        <v>46577934019</v>
      </c>
      <c r="C69" s="72">
        <v>0</v>
      </c>
      <c r="D69" s="72">
        <v>0</v>
      </c>
      <c r="E69" s="72">
        <v>0</v>
      </c>
      <c r="F69" s="72">
        <v>77400</v>
      </c>
      <c r="G69" s="72">
        <v>0</v>
      </c>
      <c r="H69" s="72">
        <v>247463976</v>
      </c>
      <c r="I69" s="72">
        <v>46825475395</v>
      </c>
    </row>
    <row r="70" spans="1:9">
      <c r="A70" s="36" t="s">
        <v>13</v>
      </c>
      <c r="B70" s="72">
        <v>113284175</v>
      </c>
      <c r="C70" s="72">
        <v>0</v>
      </c>
      <c r="D70" s="72">
        <v>0</v>
      </c>
      <c r="E70" s="72">
        <v>0</v>
      </c>
      <c r="F70" s="72">
        <v>0</v>
      </c>
      <c r="G70" s="72">
        <v>0</v>
      </c>
      <c r="H70" s="72">
        <v>412497625</v>
      </c>
      <c r="I70" s="72">
        <v>525781800</v>
      </c>
    </row>
    <row r="71" spans="1:9">
      <c r="A71" s="36" t="s">
        <v>14</v>
      </c>
      <c r="B71" s="72">
        <v>20283473618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20283473618</v>
      </c>
    </row>
    <row r="72" spans="1:9">
      <c r="A72" s="36" t="s">
        <v>15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2165727917</v>
      </c>
      <c r="I72" s="72">
        <v>2165727917</v>
      </c>
    </row>
    <row r="73" spans="1:9">
      <c r="A73" s="36" t="s">
        <v>16</v>
      </c>
      <c r="B73" s="72">
        <v>990289480</v>
      </c>
      <c r="C73" s="72">
        <v>0</v>
      </c>
      <c r="D73" s="72">
        <v>0</v>
      </c>
      <c r="E73" s="72">
        <v>0</v>
      </c>
      <c r="F73" s="72">
        <v>0</v>
      </c>
      <c r="G73" s="72">
        <v>0</v>
      </c>
      <c r="H73" s="72">
        <v>0</v>
      </c>
      <c r="I73" s="72">
        <v>990289480</v>
      </c>
    </row>
    <row r="74" spans="1:9">
      <c r="A74" s="34" t="s">
        <v>18</v>
      </c>
      <c r="B74" s="72">
        <v>324411769</v>
      </c>
      <c r="C74" s="72">
        <v>605501583</v>
      </c>
      <c r="D74" s="72">
        <v>15116467</v>
      </c>
      <c r="E74" s="72">
        <v>113609489</v>
      </c>
      <c r="F74" s="72">
        <v>2391173</v>
      </c>
      <c r="G74" s="72">
        <v>77010873</v>
      </c>
      <c r="H74" s="72">
        <v>69915542</v>
      </c>
      <c r="I74" s="72">
        <v>1207956896</v>
      </c>
    </row>
    <row r="75" spans="1:9">
      <c r="A75" s="32" t="s">
        <v>19</v>
      </c>
      <c r="B75" s="72">
        <v>69726206490</v>
      </c>
      <c r="C75" s="72">
        <v>21892140981</v>
      </c>
      <c r="D75" s="72">
        <v>3770596711</v>
      </c>
      <c r="E75" s="72">
        <v>5415274423</v>
      </c>
      <c r="F75" s="72">
        <v>11150597699</v>
      </c>
      <c r="G75" s="72">
        <v>589314790</v>
      </c>
      <c r="H75" s="72">
        <v>11574491251</v>
      </c>
      <c r="I75" s="72">
        <v>124118622345</v>
      </c>
    </row>
    <row r="77" spans="1:9">
      <c r="A77" t="s">
        <v>315</v>
      </c>
    </row>
    <row r="78" spans="1:9">
      <c r="A78" t="s">
        <v>0</v>
      </c>
    </row>
    <row r="79" spans="1:9">
      <c r="A79" s="1" t="s">
        <v>1</v>
      </c>
      <c r="H79" s="37" t="s">
        <v>28</v>
      </c>
    </row>
    <row r="80" spans="1:9" ht="47.25">
      <c r="A80" s="32" t="s">
        <v>2</v>
      </c>
      <c r="B80" s="33" t="s">
        <v>3</v>
      </c>
      <c r="C80" s="33" t="s">
        <v>4</v>
      </c>
      <c r="D80" s="33" t="s">
        <v>5</v>
      </c>
      <c r="E80" s="33" t="s">
        <v>6</v>
      </c>
      <c r="F80" s="33" t="s">
        <v>7</v>
      </c>
      <c r="G80" s="33" t="s">
        <v>8</v>
      </c>
      <c r="H80" s="33" t="s">
        <v>9</v>
      </c>
    </row>
    <row r="81" spans="1:8">
      <c r="A81" s="34" t="s">
        <v>10</v>
      </c>
      <c r="B81" s="35">
        <f>SUM(B82:B87)</f>
        <v>0</v>
      </c>
      <c r="C81" s="35">
        <f t="shared" ref="C81:H81" si="30">SUM(C82:C87)</f>
        <v>0</v>
      </c>
      <c r="D81" s="35">
        <f t="shared" si="30"/>
        <v>0</v>
      </c>
      <c r="E81" s="35">
        <f t="shared" si="30"/>
        <v>0</v>
      </c>
      <c r="F81" s="35">
        <f t="shared" si="30"/>
        <v>0</v>
      </c>
      <c r="G81" s="35">
        <f t="shared" si="30"/>
        <v>0</v>
      </c>
      <c r="H81" s="35">
        <f t="shared" si="30"/>
        <v>0</v>
      </c>
    </row>
    <row r="82" spans="1:8">
      <c r="A82" s="36" t="s">
        <v>11</v>
      </c>
      <c r="B82" s="72"/>
      <c r="C82" s="72"/>
      <c r="D82" s="72"/>
      <c r="E82" s="35">
        <f>+B82+C82-D82</f>
        <v>0</v>
      </c>
      <c r="F82" s="72"/>
      <c r="G82" s="72"/>
      <c r="H82" s="35">
        <f>+E82-F82</f>
        <v>0</v>
      </c>
    </row>
    <row r="83" spans="1:8">
      <c r="A83" s="36" t="s">
        <v>12</v>
      </c>
      <c r="B83" s="72"/>
      <c r="C83" s="72"/>
      <c r="D83" s="72"/>
      <c r="E83" s="35">
        <f t="shared" ref="E83:E94" si="31">+B83+C83-D83</f>
        <v>0</v>
      </c>
      <c r="F83" s="72"/>
      <c r="G83" s="72"/>
      <c r="H83" s="35">
        <f t="shared" ref="H83:H87" si="32">+E83-F83</f>
        <v>0</v>
      </c>
    </row>
    <row r="84" spans="1:8">
      <c r="A84" s="36" t="s">
        <v>13</v>
      </c>
      <c r="B84" s="72"/>
      <c r="C84" s="72"/>
      <c r="D84" s="72"/>
      <c r="E84" s="35">
        <f t="shared" si="31"/>
        <v>0</v>
      </c>
      <c r="F84" s="72"/>
      <c r="G84" s="72"/>
      <c r="H84" s="35">
        <f t="shared" si="32"/>
        <v>0</v>
      </c>
    </row>
    <row r="85" spans="1:8">
      <c r="A85" s="36" t="s">
        <v>14</v>
      </c>
      <c r="B85" s="72"/>
      <c r="C85" s="72"/>
      <c r="D85" s="72"/>
      <c r="E85" s="35">
        <f t="shared" si="31"/>
        <v>0</v>
      </c>
      <c r="F85" s="72"/>
      <c r="G85" s="72"/>
      <c r="H85" s="35">
        <f t="shared" si="32"/>
        <v>0</v>
      </c>
    </row>
    <row r="86" spans="1:8">
      <c r="A86" s="36" t="s">
        <v>15</v>
      </c>
      <c r="B86" s="72"/>
      <c r="C86" s="72"/>
      <c r="D86" s="72"/>
      <c r="E86" s="35">
        <f t="shared" si="31"/>
        <v>0</v>
      </c>
      <c r="F86" s="72"/>
      <c r="G86" s="72"/>
      <c r="H86" s="35">
        <f t="shared" si="32"/>
        <v>0</v>
      </c>
    </row>
    <row r="87" spans="1:8">
      <c r="A87" s="36" t="s">
        <v>16</v>
      </c>
      <c r="B87" s="72"/>
      <c r="C87" s="72"/>
      <c r="D87" s="72"/>
      <c r="E87" s="35">
        <f t="shared" si="31"/>
        <v>0</v>
      </c>
      <c r="F87" s="72"/>
      <c r="G87" s="72"/>
      <c r="H87" s="35">
        <f t="shared" si="32"/>
        <v>0</v>
      </c>
    </row>
    <row r="88" spans="1:8">
      <c r="A88" s="34" t="s">
        <v>17</v>
      </c>
      <c r="B88" s="35">
        <f>SUM(B89:B93)</f>
        <v>0</v>
      </c>
      <c r="C88" s="35">
        <f t="shared" ref="C88:H88" si="33">SUM(C89:C93)</f>
        <v>0</v>
      </c>
      <c r="D88" s="35">
        <f t="shared" si="33"/>
        <v>0</v>
      </c>
      <c r="E88" s="35">
        <f t="shared" si="33"/>
        <v>0</v>
      </c>
      <c r="F88" s="35">
        <f t="shared" si="33"/>
        <v>0</v>
      </c>
      <c r="G88" s="35">
        <f t="shared" si="33"/>
        <v>0</v>
      </c>
      <c r="H88" s="35">
        <f t="shared" si="33"/>
        <v>0</v>
      </c>
    </row>
    <row r="89" spans="1:8">
      <c r="A89" s="36" t="s">
        <v>11</v>
      </c>
      <c r="B89" s="72"/>
      <c r="C89" s="72"/>
      <c r="D89" s="72"/>
      <c r="E89" s="35">
        <f t="shared" si="31"/>
        <v>0</v>
      </c>
      <c r="F89" s="72"/>
      <c r="G89" s="72"/>
      <c r="H89" s="35">
        <f t="shared" ref="H89:H94" si="34">+E89-F89</f>
        <v>0</v>
      </c>
    </row>
    <row r="90" spans="1:8">
      <c r="A90" s="36" t="s">
        <v>13</v>
      </c>
      <c r="B90" s="72"/>
      <c r="C90" s="72"/>
      <c r="D90" s="72"/>
      <c r="E90" s="35">
        <f t="shared" si="31"/>
        <v>0</v>
      </c>
      <c r="F90" s="72"/>
      <c r="G90" s="72"/>
      <c r="H90" s="35">
        <f t="shared" si="34"/>
        <v>0</v>
      </c>
    </row>
    <row r="91" spans="1:8">
      <c r="A91" s="36" t="s">
        <v>14</v>
      </c>
      <c r="B91" s="72"/>
      <c r="C91" s="72"/>
      <c r="D91" s="72"/>
      <c r="E91" s="35">
        <f t="shared" si="31"/>
        <v>0</v>
      </c>
      <c r="F91" s="72"/>
      <c r="G91" s="72"/>
      <c r="H91" s="35">
        <f t="shared" si="34"/>
        <v>0</v>
      </c>
    </row>
    <row r="92" spans="1:8">
      <c r="A92" s="36" t="s">
        <v>15</v>
      </c>
      <c r="B92" s="72"/>
      <c r="C92" s="72"/>
      <c r="D92" s="72"/>
      <c r="E92" s="35">
        <f t="shared" si="31"/>
        <v>0</v>
      </c>
      <c r="F92" s="72"/>
      <c r="G92" s="72"/>
      <c r="H92" s="35">
        <f t="shared" si="34"/>
        <v>0</v>
      </c>
    </row>
    <row r="93" spans="1:8">
      <c r="A93" s="36" t="s">
        <v>16</v>
      </c>
      <c r="B93" s="72"/>
      <c r="C93" s="72"/>
      <c r="D93" s="72"/>
      <c r="E93" s="35">
        <f t="shared" si="31"/>
        <v>0</v>
      </c>
      <c r="F93" s="72"/>
      <c r="G93" s="72"/>
      <c r="H93" s="35">
        <f t="shared" si="34"/>
        <v>0</v>
      </c>
    </row>
    <row r="94" spans="1:8">
      <c r="A94" s="34" t="s">
        <v>18</v>
      </c>
      <c r="B94" s="72">
        <v>996467</v>
      </c>
      <c r="C94" s="72">
        <v>49823</v>
      </c>
      <c r="D94" s="72"/>
      <c r="E94" s="35">
        <f t="shared" si="31"/>
        <v>1046290</v>
      </c>
      <c r="F94" s="72">
        <v>795801</v>
      </c>
      <c r="G94" s="72">
        <v>545312</v>
      </c>
      <c r="H94" s="35">
        <f t="shared" si="34"/>
        <v>250489</v>
      </c>
    </row>
    <row r="95" spans="1:8">
      <c r="A95" s="32" t="s">
        <v>19</v>
      </c>
      <c r="B95" s="35">
        <f>+B81+B88+B94</f>
        <v>996467</v>
      </c>
      <c r="C95" s="35">
        <f t="shared" ref="C95:H95" si="35">+C81+C88+C94</f>
        <v>49823</v>
      </c>
      <c r="D95" s="35">
        <f t="shared" si="35"/>
        <v>0</v>
      </c>
      <c r="E95" s="35">
        <f t="shared" si="35"/>
        <v>1046290</v>
      </c>
      <c r="F95" s="35">
        <f t="shared" si="35"/>
        <v>795801</v>
      </c>
      <c r="G95" s="35">
        <f t="shared" si="35"/>
        <v>545312</v>
      </c>
      <c r="H95" s="35">
        <f t="shared" si="35"/>
        <v>250489</v>
      </c>
    </row>
    <row r="97" spans="1:9">
      <c r="A97" s="38" t="s">
        <v>20</v>
      </c>
      <c r="I97" s="37" t="s">
        <v>28</v>
      </c>
    </row>
    <row r="98" spans="1:9" ht="31.5">
      <c r="A98" s="32" t="s">
        <v>2</v>
      </c>
      <c r="B98" s="33" t="s">
        <v>21</v>
      </c>
      <c r="C98" s="33" t="s">
        <v>22</v>
      </c>
      <c r="D98" s="33" t="s">
        <v>23</v>
      </c>
      <c r="E98" s="33" t="s">
        <v>24</v>
      </c>
      <c r="F98" s="33" t="s">
        <v>25</v>
      </c>
      <c r="G98" s="33" t="s">
        <v>26</v>
      </c>
      <c r="H98" s="33" t="s">
        <v>27</v>
      </c>
      <c r="I98" s="33" t="s">
        <v>19</v>
      </c>
    </row>
    <row r="99" spans="1:9">
      <c r="A99" s="34" t="s">
        <v>10</v>
      </c>
      <c r="B99" s="35">
        <f>SUM(B100:B105)</f>
        <v>0</v>
      </c>
      <c r="C99" s="35">
        <f t="shared" ref="C99:H99" si="36">SUM(C100:C105)</f>
        <v>0</v>
      </c>
      <c r="D99" s="35">
        <f t="shared" si="36"/>
        <v>0</v>
      </c>
      <c r="E99" s="35">
        <f t="shared" si="36"/>
        <v>0</v>
      </c>
      <c r="F99" s="35">
        <f t="shared" si="36"/>
        <v>0</v>
      </c>
      <c r="G99" s="35">
        <f t="shared" si="36"/>
        <v>0</v>
      </c>
      <c r="H99" s="35">
        <f t="shared" si="36"/>
        <v>0</v>
      </c>
      <c r="I99" s="35">
        <f>SUM(B99:H99)</f>
        <v>0</v>
      </c>
    </row>
    <row r="100" spans="1:9">
      <c r="A100" s="36" t="s">
        <v>11</v>
      </c>
      <c r="B100" s="72"/>
      <c r="C100" s="72"/>
      <c r="D100" s="72"/>
      <c r="E100" s="72"/>
      <c r="F100" s="72"/>
      <c r="G100" s="72"/>
      <c r="H100" s="72"/>
      <c r="I100" s="35">
        <f t="shared" ref="I100:I113" si="37">SUM(B100:H100)</f>
        <v>0</v>
      </c>
    </row>
    <row r="101" spans="1:9">
      <c r="A101" s="36" t="s">
        <v>12</v>
      </c>
      <c r="B101" s="72"/>
      <c r="C101" s="72"/>
      <c r="D101" s="72"/>
      <c r="E101" s="72"/>
      <c r="F101" s="72"/>
      <c r="G101" s="72"/>
      <c r="H101" s="72"/>
      <c r="I101" s="35">
        <f t="shared" si="37"/>
        <v>0</v>
      </c>
    </row>
    <row r="102" spans="1:9">
      <c r="A102" s="36" t="s">
        <v>13</v>
      </c>
      <c r="B102" s="72"/>
      <c r="C102" s="72"/>
      <c r="D102" s="72"/>
      <c r="E102" s="72"/>
      <c r="F102" s="72"/>
      <c r="G102" s="72"/>
      <c r="H102" s="72"/>
      <c r="I102" s="35">
        <f t="shared" si="37"/>
        <v>0</v>
      </c>
    </row>
    <row r="103" spans="1:9">
      <c r="A103" s="36" t="s">
        <v>14</v>
      </c>
      <c r="B103" s="72"/>
      <c r="C103" s="72"/>
      <c r="D103" s="72"/>
      <c r="E103" s="72"/>
      <c r="F103" s="72"/>
      <c r="G103" s="72"/>
      <c r="H103" s="72"/>
      <c r="I103" s="35">
        <f t="shared" si="37"/>
        <v>0</v>
      </c>
    </row>
    <row r="104" spans="1:9">
      <c r="A104" s="36" t="s">
        <v>15</v>
      </c>
      <c r="B104" s="72"/>
      <c r="C104" s="72"/>
      <c r="D104" s="72"/>
      <c r="E104" s="72"/>
      <c r="F104" s="72"/>
      <c r="G104" s="72"/>
      <c r="H104" s="72"/>
      <c r="I104" s="35">
        <f t="shared" si="37"/>
        <v>0</v>
      </c>
    </row>
    <row r="105" spans="1:9">
      <c r="A105" s="36" t="s">
        <v>16</v>
      </c>
      <c r="B105" s="72"/>
      <c r="C105" s="72"/>
      <c r="D105" s="72"/>
      <c r="E105" s="72"/>
      <c r="F105" s="72"/>
      <c r="G105" s="72"/>
      <c r="H105" s="72"/>
      <c r="I105" s="35">
        <f t="shared" si="37"/>
        <v>0</v>
      </c>
    </row>
    <row r="106" spans="1:9">
      <c r="A106" s="34" t="s">
        <v>17</v>
      </c>
      <c r="B106" s="35">
        <f>SUM(B107:B111)</f>
        <v>0</v>
      </c>
      <c r="C106" s="35">
        <f t="shared" ref="C106:H106" si="38">SUM(C107:C111)</f>
        <v>0</v>
      </c>
      <c r="D106" s="35">
        <f t="shared" si="38"/>
        <v>0</v>
      </c>
      <c r="E106" s="35">
        <f t="shared" si="38"/>
        <v>0</v>
      </c>
      <c r="F106" s="35">
        <f t="shared" si="38"/>
        <v>0</v>
      </c>
      <c r="G106" s="35">
        <f t="shared" si="38"/>
        <v>0</v>
      </c>
      <c r="H106" s="35">
        <f t="shared" si="38"/>
        <v>0</v>
      </c>
      <c r="I106" s="35">
        <f t="shared" si="37"/>
        <v>0</v>
      </c>
    </row>
    <row r="107" spans="1:9">
      <c r="A107" s="36" t="s">
        <v>11</v>
      </c>
      <c r="B107" s="72"/>
      <c r="C107" s="72"/>
      <c r="D107" s="72"/>
      <c r="E107" s="72"/>
      <c r="F107" s="72"/>
      <c r="G107" s="72"/>
      <c r="H107" s="72"/>
      <c r="I107" s="35">
        <f t="shared" si="37"/>
        <v>0</v>
      </c>
    </row>
    <row r="108" spans="1:9">
      <c r="A108" s="36" t="s">
        <v>13</v>
      </c>
      <c r="B108" s="72"/>
      <c r="C108" s="72"/>
      <c r="D108" s="72"/>
      <c r="E108" s="72"/>
      <c r="F108" s="72"/>
      <c r="G108" s="72"/>
      <c r="H108" s="72"/>
      <c r="I108" s="35">
        <f t="shared" si="37"/>
        <v>0</v>
      </c>
    </row>
    <row r="109" spans="1:9">
      <c r="A109" s="36" t="s">
        <v>14</v>
      </c>
      <c r="B109" s="72"/>
      <c r="C109" s="72"/>
      <c r="D109" s="72"/>
      <c r="E109" s="72"/>
      <c r="F109" s="72"/>
      <c r="G109" s="72"/>
      <c r="H109" s="72"/>
      <c r="I109" s="35">
        <f t="shared" si="37"/>
        <v>0</v>
      </c>
    </row>
    <row r="110" spans="1:9">
      <c r="A110" s="36" t="s">
        <v>15</v>
      </c>
      <c r="B110" s="72"/>
      <c r="C110" s="72"/>
      <c r="D110" s="72"/>
      <c r="E110" s="72"/>
      <c r="F110" s="72"/>
      <c r="G110" s="72"/>
      <c r="H110" s="72"/>
      <c r="I110" s="35">
        <f t="shared" si="37"/>
        <v>0</v>
      </c>
    </row>
    <row r="111" spans="1:9">
      <c r="A111" s="36" t="s">
        <v>16</v>
      </c>
      <c r="B111" s="72"/>
      <c r="C111" s="72"/>
      <c r="D111" s="72"/>
      <c r="E111" s="72"/>
      <c r="F111" s="72"/>
      <c r="G111" s="72"/>
      <c r="H111" s="72"/>
      <c r="I111" s="35">
        <f t="shared" si="37"/>
        <v>0</v>
      </c>
    </row>
    <row r="112" spans="1:9">
      <c r="A112" s="34" t="s">
        <v>18</v>
      </c>
      <c r="B112" s="72"/>
      <c r="C112" s="72"/>
      <c r="D112" s="72"/>
      <c r="E112" s="72"/>
      <c r="F112" s="72"/>
      <c r="G112" s="72"/>
      <c r="H112" s="72">
        <v>250489</v>
      </c>
      <c r="I112" s="35">
        <f t="shared" si="37"/>
        <v>250489</v>
      </c>
    </row>
    <row r="113" spans="1:9">
      <c r="A113" s="32" t="s">
        <v>19</v>
      </c>
      <c r="B113" s="35">
        <f>+B99+B106+B112</f>
        <v>0</v>
      </c>
      <c r="C113" s="35">
        <f t="shared" ref="C113:H113" si="39">+C99+C106+C112</f>
        <v>0</v>
      </c>
      <c r="D113" s="35">
        <f t="shared" si="39"/>
        <v>0</v>
      </c>
      <c r="E113" s="35">
        <f t="shared" si="39"/>
        <v>0</v>
      </c>
      <c r="F113" s="35">
        <f t="shared" si="39"/>
        <v>0</v>
      </c>
      <c r="G113" s="35">
        <f t="shared" si="39"/>
        <v>0</v>
      </c>
      <c r="H113" s="35">
        <f t="shared" si="39"/>
        <v>250489</v>
      </c>
      <c r="I113" s="35">
        <f t="shared" si="37"/>
        <v>250489</v>
      </c>
    </row>
    <row r="115" spans="1:9">
      <c r="A115" t="s">
        <v>316</v>
      </c>
    </row>
    <row r="116" spans="1:9">
      <c r="A116" t="s">
        <v>0</v>
      </c>
    </row>
    <row r="117" spans="1:9">
      <c r="A117" s="1" t="s">
        <v>1</v>
      </c>
      <c r="H117" s="37" t="s">
        <v>28</v>
      </c>
    </row>
    <row r="118" spans="1:9" ht="47.25">
      <c r="A118" s="32" t="s">
        <v>2</v>
      </c>
      <c r="B118" s="33" t="s">
        <v>3</v>
      </c>
      <c r="C118" s="33" t="s">
        <v>4</v>
      </c>
      <c r="D118" s="33" t="s">
        <v>5</v>
      </c>
      <c r="E118" s="33" t="s">
        <v>6</v>
      </c>
      <c r="F118" s="33" t="s">
        <v>7</v>
      </c>
      <c r="G118" s="33" t="s">
        <v>8</v>
      </c>
      <c r="H118" s="33" t="s">
        <v>9</v>
      </c>
    </row>
    <row r="119" spans="1:9">
      <c r="A119" s="34" t="s">
        <v>10</v>
      </c>
      <c r="B119" s="35">
        <f>SUM(B120:B125)</f>
        <v>0</v>
      </c>
      <c r="C119" s="35">
        <f t="shared" ref="C119:H119" si="40">SUM(C120:C125)</f>
        <v>0</v>
      </c>
      <c r="D119" s="35">
        <f t="shared" si="40"/>
        <v>0</v>
      </c>
      <c r="E119" s="35">
        <f t="shared" si="40"/>
        <v>0</v>
      </c>
      <c r="F119" s="35">
        <f t="shared" si="40"/>
        <v>0</v>
      </c>
      <c r="G119" s="35">
        <f t="shared" si="40"/>
        <v>0</v>
      </c>
      <c r="H119" s="35">
        <f t="shared" si="40"/>
        <v>0</v>
      </c>
    </row>
    <row r="120" spans="1:9">
      <c r="A120" s="36" t="s">
        <v>11</v>
      </c>
      <c r="B120" s="72"/>
      <c r="C120" s="72"/>
      <c r="D120" s="72"/>
      <c r="E120" s="35">
        <f>+B120+C120-D120</f>
        <v>0</v>
      </c>
      <c r="F120" s="72"/>
      <c r="G120" s="72"/>
      <c r="H120" s="35">
        <f>+E120-F120</f>
        <v>0</v>
      </c>
    </row>
    <row r="121" spans="1:9">
      <c r="A121" s="36" t="s">
        <v>12</v>
      </c>
      <c r="B121" s="72"/>
      <c r="C121" s="72"/>
      <c r="D121" s="72"/>
      <c r="E121" s="35">
        <f t="shared" ref="E121:E132" si="41">+B121+C121-D121</f>
        <v>0</v>
      </c>
      <c r="F121" s="72"/>
      <c r="G121" s="72"/>
      <c r="H121" s="35">
        <f t="shared" ref="H121:H125" si="42">+E121-F121</f>
        <v>0</v>
      </c>
    </row>
    <row r="122" spans="1:9">
      <c r="A122" s="36" t="s">
        <v>13</v>
      </c>
      <c r="B122" s="72"/>
      <c r="C122" s="72"/>
      <c r="D122" s="72"/>
      <c r="E122" s="35">
        <f t="shared" si="41"/>
        <v>0</v>
      </c>
      <c r="F122" s="72"/>
      <c r="G122" s="72"/>
      <c r="H122" s="35">
        <f t="shared" si="42"/>
        <v>0</v>
      </c>
    </row>
    <row r="123" spans="1:9">
      <c r="A123" s="36" t="s">
        <v>14</v>
      </c>
      <c r="B123" s="72"/>
      <c r="C123" s="72"/>
      <c r="D123" s="72"/>
      <c r="E123" s="35">
        <f t="shared" si="41"/>
        <v>0</v>
      </c>
      <c r="F123" s="72"/>
      <c r="G123" s="72"/>
      <c r="H123" s="35">
        <f t="shared" si="42"/>
        <v>0</v>
      </c>
    </row>
    <row r="124" spans="1:9">
      <c r="A124" s="36" t="s">
        <v>15</v>
      </c>
      <c r="B124" s="72"/>
      <c r="C124" s="72"/>
      <c r="D124" s="72"/>
      <c r="E124" s="35">
        <f t="shared" si="41"/>
        <v>0</v>
      </c>
      <c r="F124" s="72"/>
      <c r="G124" s="72"/>
      <c r="H124" s="35">
        <f t="shared" si="42"/>
        <v>0</v>
      </c>
    </row>
    <row r="125" spans="1:9">
      <c r="A125" s="36" t="s">
        <v>16</v>
      </c>
      <c r="B125" s="72"/>
      <c r="C125" s="72"/>
      <c r="D125" s="72"/>
      <c r="E125" s="35">
        <f t="shared" si="41"/>
        <v>0</v>
      </c>
      <c r="F125" s="72"/>
      <c r="G125" s="72"/>
      <c r="H125" s="35">
        <f t="shared" si="42"/>
        <v>0</v>
      </c>
    </row>
    <row r="126" spans="1:9">
      <c r="A126" s="34" t="s">
        <v>17</v>
      </c>
      <c r="B126" s="35">
        <f>SUM(B127:B131)</f>
        <v>0</v>
      </c>
      <c r="C126" s="35">
        <f t="shared" ref="C126:H126" si="43">SUM(C127:C131)</f>
        <v>0</v>
      </c>
      <c r="D126" s="35">
        <f t="shared" si="43"/>
        <v>0</v>
      </c>
      <c r="E126" s="35">
        <f t="shared" si="43"/>
        <v>0</v>
      </c>
      <c r="F126" s="35">
        <f t="shared" si="43"/>
        <v>0</v>
      </c>
      <c r="G126" s="35">
        <f t="shared" si="43"/>
        <v>0</v>
      </c>
      <c r="H126" s="35">
        <f t="shared" si="43"/>
        <v>0</v>
      </c>
    </row>
    <row r="127" spans="1:9">
      <c r="A127" s="36" t="s">
        <v>11</v>
      </c>
      <c r="B127" s="72"/>
      <c r="C127" s="72"/>
      <c r="D127" s="72"/>
      <c r="E127" s="35">
        <f t="shared" si="41"/>
        <v>0</v>
      </c>
      <c r="F127" s="72"/>
      <c r="G127" s="72"/>
      <c r="H127" s="35">
        <f t="shared" ref="H127:H132" si="44">+E127-F127</f>
        <v>0</v>
      </c>
    </row>
    <row r="128" spans="1:9">
      <c r="A128" s="36" t="s">
        <v>13</v>
      </c>
      <c r="B128" s="72"/>
      <c r="C128" s="72"/>
      <c r="D128" s="72"/>
      <c r="E128" s="35">
        <f t="shared" si="41"/>
        <v>0</v>
      </c>
      <c r="F128" s="72"/>
      <c r="G128" s="72"/>
      <c r="H128" s="35">
        <f t="shared" si="44"/>
        <v>0</v>
      </c>
    </row>
    <row r="129" spans="1:9">
      <c r="A129" s="36" t="s">
        <v>14</v>
      </c>
      <c r="B129" s="72"/>
      <c r="C129" s="72"/>
      <c r="D129" s="72"/>
      <c r="E129" s="35">
        <f t="shared" si="41"/>
        <v>0</v>
      </c>
      <c r="F129" s="72"/>
      <c r="G129" s="72"/>
      <c r="H129" s="35">
        <f t="shared" si="44"/>
        <v>0</v>
      </c>
    </row>
    <row r="130" spans="1:9">
      <c r="A130" s="36" t="s">
        <v>15</v>
      </c>
      <c r="B130" s="72"/>
      <c r="C130" s="72"/>
      <c r="D130" s="72"/>
      <c r="E130" s="35">
        <f t="shared" si="41"/>
        <v>0</v>
      </c>
      <c r="F130" s="72"/>
      <c r="G130" s="72"/>
      <c r="H130" s="35">
        <f t="shared" si="44"/>
        <v>0</v>
      </c>
    </row>
    <row r="131" spans="1:9">
      <c r="A131" s="36" t="s">
        <v>16</v>
      </c>
      <c r="B131" s="72"/>
      <c r="C131" s="72"/>
      <c r="D131" s="72"/>
      <c r="E131" s="35">
        <f t="shared" si="41"/>
        <v>0</v>
      </c>
      <c r="F131" s="72"/>
      <c r="G131" s="72"/>
      <c r="H131" s="35">
        <f t="shared" si="44"/>
        <v>0</v>
      </c>
    </row>
    <row r="132" spans="1:9">
      <c r="A132" s="34" t="s">
        <v>18</v>
      </c>
      <c r="B132" s="72"/>
      <c r="C132" s="72"/>
      <c r="D132" s="72"/>
      <c r="E132" s="35">
        <f t="shared" si="41"/>
        <v>0</v>
      </c>
      <c r="F132" s="72"/>
      <c r="G132" s="72"/>
      <c r="H132" s="35">
        <f t="shared" si="44"/>
        <v>0</v>
      </c>
    </row>
    <row r="133" spans="1:9">
      <c r="A133" s="32" t="s">
        <v>19</v>
      </c>
      <c r="B133" s="35">
        <f>+B119+B126+B132</f>
        <v>0</v>
      </c>
      <c r="C133" s="35">
        <f t="shared" ref="C133:H133" si="45">+C119+C126+C132</f>
        <v>0</v>
      </c>
      <c r="D133" s="35">
        <f t="shared" si="45"/>
        <v>0</v>
      </c>
      <c r="E133" s="35">
        <f t="shared" si="45"/>
        <v>0</v>
      </c>
      <c r="F133" s="35">
        <f t="shared" si="45"/>
        <v>0</v>
      </c>
      <c r="G133" s="35">
        <f t="shared" si="45"/>
        <v>0</v>
      </c>
      <c r="H133" s="35">
        <f t="shared" si="45"/>
        <v>0</v>
      </c>
    </row>
    <row r="135" spans="1:9">
      <c r="A135" s="38" t="s">
        <v>20</v>
      </c>
      <c r="I135" s="37" t="s">
        <v>28</v>
      </c>
    </row>
    <row r="136" spans="1:9" ht="31.5">
      <c r="A136" s="32" t="s">
        <v>2</v>
      </c>
      <c r="B136" s="33" t="s">
        <v>21</v>
      </c>
      <c r="C136" s="33" t="s">
        <v>22</v>
      </c>
      <c r="D136" s="33" t="s">
        <v>23</v>
      </c>
      <c r="E136" s="33" t="s">
        <v>24</v>
      </c>
      <c r="F136" s="33" t="s">
        <v>25</v>
      </c>
      <c r="G136" s="33" t="s">
        <v>26</v>
      </c>
      <c r="H136" s="33" t="s">
        <v>27</v>
      </c>
      <c r="I136" s="33" t="s">
        <v>19</v>
      </c>
    </row>
    <row r="137" spans="1:9">
      <c r="A137" s="34" t="s">
        <v>10</v>
      </c>
      <c r="B137" s="35">
        <f>SUM(B138:B143)</f>
        <v>0</v>
      </c>
      <c r="C137" s="35">
        <f t="shared" ref="C137:H137" si="46">SUM(C138:C143)</f>
        <v>0</v>
      </c>
      <c r="D137" s="35">
        <f t="shared" si="46"/>
        <v>0</v>
      </c>
      <c r="E137" s="35">
        <f t="shared" si="46"/>
        <v>0</v>
      </c>
      <c r="F137" s="35">
        <f t="shared" si="46"/>
        <v>0</v>
      </c>
      <c r="G137" s="35">
        <f t="shared" si="46"/>
        <v>0</v>
      </c>
      <c r="H137" s="35">
        <f t="shared" si="46"/>
        <v>0</v>
      </c>
      <c r="I137" s="35">
        <f>SUM(B137:H137)</f>
        <v>0</v>
      </c>
    </row>
    <row r="138" spans="1:9">
      <c r="A138" s="36" t="s">
        <v>11</v>
      </c>
      <c r="B138" s="72"/>
      <c r="C138" s="72"/>
      <c r="D138" s="72"/>
      <c r="E138" s="72"/>
      <c r="F138" s="72"/>
      <c r="G138" s="72"/>
      <c r="H138" s="72"/>
      <c r="I138" s="35">
        <f t="shared" ref="I138:I151" si="47">SUM(B138:H138)</f>
        <v>0</v>
      </c>
    </row>
    <row r="139" spans="1:9">
      <c r="A139" s="36" t="s">
        <v>12</v>
      </c>
      <c r="B139" s="72"/>
      <c r="C139" s="72"/>
      <c r="D139" s="72"/>
      <c r="E139" s="72"/>
      <c r="F139" s="72"/>
      <c r="G139" s="72"/>
      <c r="H139" s="72"/>
      <c r="I139" s="35">
        <f t="shared" si="47"/>
        <v>0</v>
      </c>
    </row>
    <row r="140" spans="1:9">
      <c r="A140" s="36" t="s">
        <v>13</v>
      </c>
      <c r="B140" s="72"/>
      <c r="C140" s="72"/>
      <c r="D140" s="72"/>
      <c r="E140" s="72"/>
      <c r="F140" s="72"/>
      <c r="G140" s="72"/>
      <c r="H140" s="72"/>
      <c r="I140" s="35">
        <f t="shared" si="47"/>
        <v>0</v>
      </c>
    </row>
    <row r="141" spans="1:9">
      <c r="A141" s="36" t="s">
        <v>14</v>
      </c>
      <c r="B141" s="72"/>
      <c r="C141" s="72"/>
      <c r="D141" s="72"/>
      <c r="E141" s="72"/>
      <c r="F141" s="72"/>
      <c r="G141" s="72"/>
      <c r="H141" s="72"/>
      <c r="I141" s="35">
        <f t="shared" si="47"/>
        <v>0</v>
      </c>
    </row>
    <row r="142" spans="1:9">
      <c r="A142" s="36" t="s">
        <v>15</v>
      </c>
      <c r="B142" s="72"/>
      <c r="C142" s="72"/>
      <c r="D142" s="72"/>
      <c r="E142" s="72"/>
      <c r="F142" s="72"/>
      <c r="G142" s="72"/>
      <c r="H142" s="72"/>
      <c r="I142" s="35">
        <f t="shared" si="47"/>
        <v>0</v>
      </c>
    </row>
    <row r="143" spans="1:9">
      <c r="A143" s="36" t="s">
        <v>16</v>
      </c>
      <c r="B143" s="72"/>
      <c r="C143" s="72"/>
      <c r="D143" s="72"/>
      <c r="E143" s="72"/>
      <c r="F143" s="72"/>
      <c r="G143" s="72"/>
      <c r="H143" s="72"/>
      <c r="I143" s="35">
        <f t="shared" si="47"/>
        <v>0</v>
      </c>
    </row>
    <row r="144" spans="1:9">
      <c r="A144" s="34" t="s">
        <v>17</v>
      </c>
      <c r="B144" s="35">
        <f>SUM(B145:B149)</f>
        <v>0</v>
      </c>
      <c r="C144" s="35">
        <f t="shared" ref="C144:H144" si="48">SUM(C145:C149)</f>
        <v>0</v>
      </c>
      <c r="D144" s="35">
        <f t="shared" si="48"/>
        <v>0</v>
      </c>
      <c r="E144" s="35">
        <f t="shared" si="48"/>
        <v>0</v>
      </c>
      <c r="F144" s="35">
        <f t="shared" si="48"/>
        <v>0</v>
      </c>
      <c r="G144" s="35">
        <f t="shared" si="48"/>
        <v>0</v>
      </c>
      <c r="H144" s="35">
        <f t="shared" si="48"/>
        <v>0</v>
      </c>
      <c r="I144" s="35">
        <f t="shared" si="47"/>
        <v>0</v>
      </c>
    </row>
    <row r="145" spans="1:9">
      <c r="A145" s="36" t="s">
        <v>11</v>
      </c>
      <c r="B145" s="72"/>
      <c r="C145" s="72"/>
      <c r="D145" s="72"/>
      <c r="E145" s="72"/>
      <c r="F145" s="72"/>
      <c r="G145" s="72"/>
      <c r="H145" s="72"/>
      <c r="I145" s="35">
        <f t="shared" si="47"/>
        <v>0</v>
      </c>
    </row>
    <row r="146" spans="1:9">
      <c r="A146" s="36" t="s">
        <v>13</v>
      </c>
      <c r="B146" s="72"/>
      <c r="C146" s="72"/>
      <c r="D146" s="72"/>
      <c r="E146" s="72"/>
      <c r="F146" s="72"/>
      <c r="G146" s="72"/>
      <c r="H146" s="72"/>
      <c r="I146" s="35">
        <f t="shared" si="47"/>
        <v>0</v>
      </c>
    </row>
    <row r="147" spans="1:9">
      <c r="A147" s="36" t="s">
        <v>14</v>
      </c>
      <c r="B147" s="72"/>
      <c r="C147" s="72"/>
      <c r="D147" s="72"/>
      <c r="E147" s="72"/>
      <c r="F147" s="72"/>
      <c r="G147" s="72"/>
      <c r="H147" s="72"/>
      <c r="I147" s="35">
        <f t="shared" si="47"/>
        <v>0</v>
      </c>
    </row>
    <row r="148" spans="1:9">
      <c r="A148" s="36" t="s">
        <v>15</v>
      </c>
      <c r="B148" s="72"/>
      <c r="C148" s="72"/>
      <c r="D148" s="72"/>
      <c r="E148" s="72"/>
      <c r="F148" s="72"/>
      <c r="G148" s="72"/>
      <c r="H148" s="72"/>
      <c r="I148" s="35">
        <f t="shared" si="47"/>
        <v>0</v>
      </c>
    </row>
    <row r="149" spans="1:9">
      <c r="A149" s="36" t="s">
        <v>16</v>
      </c>
      <c r="B149" s="72"/>
      <c r="C149" s="72"/>
      <c r="D149" s="72"/>
      <c r="E149" s="72"/>
      <c r="F149" s="72"/>
      <c r="G149" s="72"/>
      <c r="H149" s="72"/>
      <c r="I149" s="35">
        <f t="shared" si="47"/>
        <v>0</v>
      </c>
    </row>
    <row r="150" spans="1:9">
      <c r="A150" s="34" t="s">
        <v>18</v>
      </c>
      <c r="B150" s="72"/>
      <c r="C150" s="72"/>
      <c r="D150" s="72"/>
      <c r="E150" s="72"/>
      <c r="F150" s="72"/>
      <c r="G150" s="72"/>
      <c r="H150" s="72"/>
      <c r="I150" s="35">
        <f t="shared" si="47"/>
        <v>0</v>
      </c>
    </row>
    <row r="151" spans="1:9">
      <c r="A151" s="32" t="s">
        <v>19</v>
      </c>
      <c r="B151" s="35">
        <f>+B137+B144+B150</f>
        <v>0</v>
      </c>
      <c r="C151" s="35">
        <f t="shared" ref="C151:H151" si="49">+C137+C144+C150</f>
        <v>0</v>
      </c>
      <c r="D151" s="35">
        <f t="shared" si="49"/>
        <v>0</v>
      </c>
      <c r="E151" s="35">
        <f t="shared" si="49"/>
        <v>0</v>
      </c>
      <c r="F151" s="35">
        <f t="shared" si="49"/>
        <v>0</v>
      </c>
      <c r="G151" s="35">
        <f t="shared" si="49"/>
        <v>0</v>
      </c>
      <c r="H151" s="35">
        <f t="shared" si="49"/>
        <v>0</v>
      </c>
      <c r="I151" s="35">
        <f t="shared" si="47"/>
        <v>0</v>
      </c>
    </row>
    <row r="153" spans="1:9">
      <c r="A153" t="s">
        <v>317</v>
      </c>
    </row>
    <row r="154" spans="1:9">
      <c r="A154" t="s">
        <v>0</v>
      </c>
    </row>
    <row r="155" spans="1:9">
      <c r="A155" s="1" t="s">
        <v>1</v>
      </c>
      <c r="H155" s="37" t="s">
        <v>28</v>
      </c>
    </row>
    <row r="156" spans="1:9" ht="47.25">
      <c r="A156" s="32" t="s">
        <v>2</v>
      </c>
      <c r="B156" s="33" t="s">
        <v>3</v>
      </c>
      <c r="C156" s="33" t="s">
        <v>4</v>
      </c>
      <c r="D156" s="33" t="s">
        <v>5</v>
      </c>
      <c r="E156" s="33" t="s">
        <v>6</v>
      </c>
      <c r="F156" s="33" t="s">
        <v>7</v>
      </c>
      <c r="G156" s="33" t="s">
        <v>8</v>
      </c>
      <c r="H156" s="33" t="s">
        <v>9</v>
      </c>
    </row>
    <row r="157" spans="1:9">
      <c r="A157" s="34" t="s">
        <v>10</v>
      </c>
      <c r="B157" s="35">
        <f>SUM(B158:B163)</f>
        <v>0</v>
      </c>
      <c r="C157" s="35">
        <f t="shared" ref="C157:H157" si="50">SUM(C158:C163)</f>
        <v>0</v>
      </c>
      <c r="D157" s="35">
        <f t="shared" si="50"/>
        <v>0</v>
      </c>
      <c r="E157" s="35">
        <f t="shared" si="50"/>
        <v>0</v>
      </c>
      <c r="F157" s="35">
        <f t="shared" si="50"/>
        <v>0</v>
      </c>
      <c r="G157" s="35">
        <f t="shared" si="50"/>
        <v>0</v>
      </c>
      <c r="H157" s="35">
        <f t="shared" si="50"/>
        <v>0</v>
      </c>
    </row>
    <row r="158" spans="1:9">
      <c r="A158" s="36" t="s">
        <v>11</v>
      </c>
      <c r="B158" s="72"/>
      <c r="C158" s="72"/>
      <c r="D158" s="72"/>
      <c r="E158" s="35">
        <f>+B158+C158-D158</f>
        <v>0</v>
      </c>
      <c r="F158" s="72"/>
      <c r="G158" s="72"/>
      <c r="H158" s="35">
        <f>+E158-F158</f>
        <v>0</v>
      </c>
    </row>
    <row r="159" spans="1:9">
      <c r="A159" s="36" t="s">
        <v>12</v>
      </c>
      <c r="B159" s="72"/>
      <c r="C159" s="72"/>
      <c r="D159" s="72"/>
      <c r="E159" s="35">
        <f t="shared" ref="E159:E170" si="51">+B159+C159-D159</f>
        <v>0</v>
      </c>
      <c r="F159" s="72"/>
      <c r="G159" s="72"/>
      <c r="H159" s="35">
        <f t="shared" ref="H159:H163" si="52">+E159-F159</f>
        <v>0</v>
      </c>
    </row>
    <row r="160" spans="1:9">
      <c r="A160" s="36" t="s">
        <v>13</v>
      </c>
      <c r="B160" s="72"/>
      <c r="C160" s="72"/>
      <c r="D160" s="72"/>
      <c r="E160" s="35">
        <f t="shared" si="51"/>
        <v>0</v>
      </c>
      <c r="F160" s="72"/>
      <c r="G160" s="72"/>
      <c r="H160" s="35">
        <f t="shared" si="52"/>
        <v>0</v>
      </c>
    </row>
    <row r="161" spans="1:9">
      <c r="A161" s="36" t="s">
        <v>14</v>
      </c>
      <c r="B161" s="72"/>
      <c r="C161" s="72"/>
      <c r="D161" s="72"/>
      <c r="E161" s="35">
        <f t="shared" si="51"/>
        <v>0</v>
      </c>
      <c r="F161" s="72"/>
      <c r="G161" s="72"/>
      <c r="H161" s="35">
        <f t="shared" si="52"/>
        <v>0</v>
      </c>
    </row>
    <row r="162" spans="1:9">
      <c r="A162" s="36" t="s">
        <v>15</v>
      </c>
      <c r="B162" s="72"/>
      <c r="C162" s="72"/>
      <c r="D162" s="72"/>
      <c r="E162" s="35">
        <f t="shared" si="51"/>
        <v>0</v>
      </c>
      <c r="F162" s="72"/>
      <c r="G162" s="72"/>
      <c r="H162" s="35">
        <f t="shared" si="52"/>
        <v>0</v>
      </c>
    </row>
    <row r="163" spans="1:9">
      <c r="A163" s="36" t="s">
        <v>16</v>
      </c>
      <c r="B163" s="72"/>
      <c r="C163" s="72"/>
      <c r="D163" s="72"/>
      <c r="E163" s="35">
        <f t="shared" si="51"/>
        <v>0</v>
      </c>
      <c r="F163" s="72"/>
      <c r="G163" s="72"/>
      <c r="H163" s="35">
        <f t="shared" si="52"/>
        <v>0</v>
      </c>
    </row>
    <row r="164" spans="1:9">
      <c r="A164" s="34" t="s">
        <v>17</v>
      </c>
      <c r="B164" s="35">
        <f>SUM(B165:B169)</f>
        <v>0</v>
      </c>
      <c r="C164" s="35">
        <f t="shared" ref="C164:H164" si="53">SUM(C165:C169)</f>
        <v>0</v>
      </c>
      <c r="D164" s="35">
        <f t="shared" si="53"/>
        <v>0</v>
      </c>
      <c r="E164" s="35">
        <f t="shared" si="53"/>
        <v>0</v>
      </c>
      <c r="F164" s="35">
        <f t="shared" si="53"/>
        <v>0</v>
      </c>
      <c r="G164" s="35">
        <f t="shared" si="53"/>
        <v>0</v>
      </c>
      <c r="H164" s="35">
        <f t="shared" si="53"/>
        <v>0</v>
      </c>
    </row>
    <row r="165" spans="1:9">
      <c r="A165" s="36" t="s">
        <v>11</v>
      </c>
      <c r="B165" s="72"/>
      <c r="C165" s="72"/>
      <c r="D165" s="72"/>
      <c r="E165" s="35">
        <f t="shared" si="51"/>
        <v>0</v>
      </c>
      <c r="F165" s="72"/>
      <c r="G165" s="72"/>
      <c r="H165" s="35">
        <f t="shared" ref="H165:H170" si="54">+E165-F165</f>
        <v>0</v>
      </c>
    </row>
    <row r="166" spans="1:9">
      <c r="A166" s="36" t="s">
        <v>13</v>
      </c>
      <c r="B166" s="72"/>
      <c r="C166" s="72"/>
      <c r="D166" s="72"/>
      <c r="E166" s="35">
        <f t="shared" si="51"/>
        <v>0</v>
      </c>
      <c r="F166" s="72"/>
      <c r="G166" s="72"/>
      <c r="H166" s="35">
        <f t="shared" si="54"/>
        <v>0</v>
      </c>
    </row>
    <row r="167" spans="1:9">
      <c r="A167" s="36" t="s">
        <v>14</v>
      </c>
      <c r="B167" s="72"/>
      <c r="C167" s="72"/>
      <c r="D167" s="72"/>
      <c r="E167" s="35">
        <f t="shared" si="51"/>
        <v>0</v>
      </c>
      <c r="F167" s="72"/>
      <c r="G167" s="72"/>
      <c r="H167" s="35">
        <f t="shared" si="54"/>
        <v>0</v>
      </c>
    </row>
    <row r="168" spans="1:9">
      <c r="A168" s="36" t="s">
        <v>15</v>
      </c>
      <c r="B168" s="72"/>
      <c r="C168" s="72"/>
      <c r="D168" s="72"/>
      <c r="E168" s="35">
        <f t="shared" si="51"/>
        <v>0</v>
      </c>
      <c r="F168" s="72"/>
      <c r="G168" s="72"/>
      <c r="H168" s="35">
        <f t="shared" si="54"/>
        <v>0</v>
      </c>
    </row>
    <row r="169" spans="1:9">
      <c r="A169" s="36" t="s">
        <v>16</v>
      </c>
      <c r="B169" s="72"/>
      <c r="C169" s="72"/>
      <c r="D169" s="72"/>
      <c r="E169" s="35">
        <f t="shared" si="51"/>
        <v>0</v>
      </c>
      <c r="F169" s="72"/>
      <c r="G169" s="72"/>
      <c r="H169" s="35">
        <f t="shared" si="54"/>
        <v>0</v>
      </c>
    </row>
    <row r="170" spans="1:9">
      <c r="A170" s="34" t="s">
        <v>18</v>
      </c>
      <c r="B170" s="72">
        <v>94907</v>
      </c>
      <c r="C170" s="72">
        <v>0</v>
      </c>
      <c r="D170" s="72">
        <v>2943</v>
      </c>
      <c r="E170" s="35">
        <f t="shared" si="51"/>
        <v>91964</v>
      </c>
      <c r="F170" s="72">
        <v>74705</v>
      </c>
      <c r="G170" s="72">
        <v>2147</v>
      </c>
      <c r="H170" s="35">
        <f t="shared" si="54"/>
        <v>17259</v>
      </c>
    </row>
    <row r="171" spans="1:9">
      <c r="A171" s="32" t="s">
        <v>19</v>
      </c>
      <c r="B171" s="35">
        <f>+B157+B164+B170</f>
        <v>94907</v>
      </c>
      <c r="C171" s="35">
        <f t="shared" ref="C171:H171" si="55">+C157+C164+C170</f>
        <v>0</v>
      </c>
      <c r="D171" s="35">
        <f t="shared" si="55"/>
        <v>2943</v>
      </c>
      <c r="E171" s="35">
        <f t="shared" si="55"/>
        <v>91964</v>
      </c>
      <c r="F171" s="35">
        <f t="shared" si="55"/>
        <v>74705</v>
      </c>
      <c r="G171" s="35">
        <f t="shared" si="55"/>
        <v>2147</v>
      </c>
      <c r="H171" s="35">
        <f t="shared" si="55"/>
        <v>17259</v>
      </c>
    </row>
    <row r="173" spans="1:9">
      <c r="A173" s="38" t="s">
        <v>20</v>
      </c>
      <c r="I173" s="37" t="s">
        <v>28</v>
      </c>
    </row>
    <row r="174" spans="1:9" ht="31.5">
      <c r="A174" s="32" t="s">
        <v>2</v>
      </c>
      <c r="B174" s="33" t="s">
        <v>21</v>
      </c>
      <c r="C174" s="33" t="s">
        <v>22</v>
      </c>
      <c r="D174" s="33" t="s">
        <v>23</v>
      </c>
      <c r="E174" s="33" t="s">
        <v>24</v>
      </c>
      <c r="F174" s="33" t="s">
        <v>25</v>
      </c>
      <c r="G174" s="33" t="s">
        <v>26</v>
      </c>
      <c r="H174" s="33" t="s">
        <v>27</v>
      </c>
      <c r="I174" s="33" t="s">
        <v>19</v>
      </c>
    </row>
    <row r="175" spans="1:9">
      <c r="A175" s="34" t="s">
        <v>10</v>
      </c>
      <c r="B175" s="35">
        <f>SUM(B176:B181)</f>
        <v>0</v>
      </c>
      <c r="C175" s="35">
        <f t="shared" ref="C175:H175" si="56">SUM(C176:C181)</f>
        <v>0</v>
      </c>
      <c r="D175" s="35">
        <f t="shared" si="56"/>
        <v>0</v>
      </c>
      <c r="E175" s="35">
        <f t="shared" si="56"/>
        <v>0</v>
      </c>
      <c r="F175" s="35">
        <f t="shared" si="56"/>
        <v>0</v>
      </c>
      <c r="G175" s="35">
        <f t="shared" si="56"/>
        <v>0</v>
      </c>
      <c r="H175" s="35">
        <f t="shared" si="56"/>
        <v>0</v>
      </c>
      <c r="I175" s="35">
        <f>SUM(B175:H175)</f>
        <v>0</v>
      </c>
    </row>
    <row r="176" spans="1:9">
      <c r="A176" s="36" t="s">
        <v>11</v>
      </c>
      <c r="B176" s="72"/>
      <c r="C176" s="72"/>
      <c r="D176" s="72"/>
      <c r="E176" s="72"/>
      <c r="F176" s="72"/>
      <c r="G176" s="72"/>
      <c r="H176" s="72"/>
      <c r="I176" s="35">
        <f t="shared" ref="I176:I189" si="57">SUM(B176:H176)</f>
        <v>0</v>
      </c>
    </row>
    <row r="177" spans="1:9">
      <c r="A177" s="36" t="s">
        <v>12</v>
      </c>
      <c r="B177" s="72"/>
      <c r="C177" s="72"/>
      <c r="D177" s="72"/>
      <c r="E177" s="72"/>
      <c r="F177" s="72"/>
      <c r="G177" s="72"/>
      <c r="H177" s="72"/>
      <c r="I177" s="35">
        <f t="shared" si="57"/>
        <v>0</v>
      </c>
    </row>
    <row r="178" spans="1:9">
      <c r="A178" s="36" t="s">
        <v>13</v>
      </c>
      <c r="B178" s="72"/>
      <c r="C178" s="72"/>
      <c r="D178" s="72"/>
      <c r="E178" s="72"/>
      <c r="F178" s="72"/>
      <c r="G178" s="72"/>
      <c r="H178" s="72"/>
      <c r="I178" s="35">
        <f t="shared" si="57"/>
        <v>0</v>
      </c>
    </row>
    <row r="179" spans="1:9">
      <c r="A179" s="36" t="s">
        <v>14</v>
      </c>
      <c r="B179" s="72"/>
      <c r="C179" s="72"/>
      <c r="D179" s="72"/>
      <c r="E179" s="72"/>
      <c r="F179" s="72"/>
      <c r="G179" s="72"/>
      <c r="H179" s="72"/>
      <c r="I179" s="35">
        <f t="shared" si="57"/>
        <v>0</v>
      </c>
    </row>
    <row r="180" spans="1:9">
      <c r="A180" s="36" t="s">
        <v>15</v>
      </c>
      <c r="B180" s="72"/>
      <c r="C180" s="72"/>
      <c r="D180" s="72"/>
      <c r="E180" s="72"/>
      <c r="F180" s="72"/>
      <c r="G180" s="72"/>
      <c r="H180" s="72"/>
      <c r="I180" s="35">
        <f t="shared" si="57"/>
        <v>0</v>
      </c>
    </row>
    <row r="181" spans="1:9">
      <c r="A181" s="36" t="s">
        <v>16</v>
      </c>
      <c r="B181" s="72"/>
      <c r="C181" s="72"/>
      <c r="D181" s="72"/>
      <c r="E181" s="72"/>
      <c r="F181" s="72"/>
      <c r="G181" s="72"/>
      <c r="H181" s="72"/>
      <c r="I181" s="35">
        <f t="shared" si="57"/>
        <v>0</v>
      </c>
    </row>
    <row r="182" spans="1:9">
      <c r="A182" s="34" t="s">
        <v>17</v>
      </c>
      <c r="B182" s="35">
        <f>SUM(B183:B187)</f>
        <v>0</v>
      </c>
      <c r="C182" s="35">
        <f t="shared" ref="C182:H182" si="58">SUM(C183:C187)</f>
        <v>0</v>
      </c>
      <c r="D182" s="35">
        <f t="shared" si="58"/>
        <v>0</v>
      </c>
      <c r="E182" s="35">
        <f t="shared" si="58"/>
        <v>0</v>
      </c>
      <c r="F182" s="35">
        <f t="shared" si="58"/>
        <v>0</v>
      </c>
      <c r="G182" s="35">
        <f t="shared" si="58"/>
        <v>0</v>
      </c>
      <c r="H182" s="35">
        <f t="shared" si="58"/>
        <v>0</v>
      </c>
      <c r="I182" s="35">
        <f t="shared" si="57"/>
        <v>0</v>
      </c>
    </row>
    <row r="183" spans="1:9">
      <c r="A183" s="36" t="s">
        <v>11</v>
      </c>
      <c r="B183" s="72"/>
      <c r="C183" s="72"/>
      <c r="D183" s="72"/>
      <c r="E183" s="72"/>
      <c r="F183" s="72"/>
      <c r="G183" s="72"/>
      <c r="H183" s="72"/>
      <c r="I183" s="35">
        <f t="shared" si="57"/>
        <v>0</v>
      </c>
    </row>
    <row r="184" spans="1:9">
      <c r="A184" s="36" t="s">
        <v>13</v>
      </c>
      <c r="B184" s="72"/>
      <c r="C184" s="72"/>
      <c r="D184" s="72"/>
      <c r="E184" s="72"/>
      <c r="F184" s="72"/>
      <c r="G184" s="72"/>
      <c r="H184" s="72"/>
      <c r="I184" s="35">
        <f t="shared" si="57"/>
        <v>0</v>
      </c>
    </row>
    <row r="185" spans="1:9">
      <c r="A185" s="36" t="s">
        <v>14</v>
      </c>
      <c r="B185" s="72"/>
      <c r="C185" s="72"/>
      <c r="D185" s="72"/>
      <c r="E185" s="72"/>
      <c r="F185" s="72"/>
      <c r="G185" s="72"/>
      <c r="H185" s="72"/>
      <c r="I185" s="35">
        <f t="shared" si="57"/>
        <v>0</v>
      </c>
    </row>
    <row r="186" spans="1:9">
      <c r="A186" s="36" t="s">
        <v>15</v>
      </c>
      <c r="B186" s="72"/>
      <c r="C186" s="72"/>
      <c r="D186" s="72"/>
      <c r="E186" s="72"/>
      <c r="F186" s="72"/>
      <c r="G186" s="72"/>
      <c r="H186" s="72"/>
      <c r="I186" s="35">
        <f t="shared" si="57"/>
        <v>0</v>
      </c>
    </row>
    <row r="187" spans="1:9">
      <c r="A187" s="36" t="s">
        <v>16</v>
      </c>
      <c r="B187" s="72"/>
      <c r="C187" s="72"/>
      <c r="D187" s="72"/>
      <c r="E187" s="72"/>
      <c r="F187" s="72"/>
      <c r="G187" s="72"/>
      <c r="H187" s="72"/>
      <c r="I187" s="35">
        <f t="shared" si="57"/>
        <v>0</v>
      </c>
    </row>
    <row r="188" spans="1:9">
      <c r="A188" s="34" t="s">
        <v>18</v>
      </c>
      <c r="B188" s="72"/>
      <c r="C188" s="72"/>
      <c r="D188" s="72">
        <v>17259</v>
      </c>
      <c r="E188" s="72"/>
      <c r="F188" s="72"/>
      <c r="G188" s="72"/>
      <c r="H188" s="72"/>
      <c r="I188" s="35">
        <f t="shared" si="57"/>
        <v>17259</v>
      </c>
    </row>
    <row r="189" spans="1:9">
      <c r="A189" s="32" t="s">
        <v>19</v>
      </c>
      <c r="B189" s="35">
        <f>+B175+B182+B188</f>
        <v>0</v>
      </c>
      <c r="C189" s="35">
        <f t="shared" ref="C189:H189" si="59">+C175+C182+C188</f>
        <v>0</v>
      </c>
      <c r="D189" s="35">
        <f t="shared" si="59"/>
        <v>17259</v>
      </c>
      <c r="E189" s="35">
        <f t="shared" si="59"/>
        <v>0</v>
      </c>
      <c r="F189" s="35">
        <f t="shared" si="59"/>
        <v>0</v>
      </c>
      <c r="G189" s="35">
        <f t="shared" si="59"/>
        <v>0</v>
      </c>
      <c r="H189" s="35">
        <f t="shared" si="59"/>
        <v>0</v>
      </c>
      <c r="I189" s="35">
        <f t="shared" si="57"/>
        <v>17259</v>
      </c>
    </row>
    <row r="191" spans="1:9">
      <c r="A191" t="s">
        <v>318</v>
      </c>
    </row>
    <row r="192" spans="1:9">
      <c r="A192" t="s">
        <v>0</v>
      </c>
    </row>
    <row r="193" spans="1:8">
      <c r="A193" s="1" t="s">
        <v>1</v>
      </c>
      <c r="H193" s="37" t="s">
        <v>28</v>
      </c>
    </row>
    <row r="194" spans="1:8" ht="47.25">
      <c r="A194" s="32" t="s">
        <v>2</v>
      </c>
      <c r="B194" s="33" t="s">
        <v>3</v>
      </c>
      <c r="C194" s="33" t="s">
        <v>4</v>
      </c>
      <c r="D194" s="33" t="s">
        <v>5</v>
      </c>
      <c r="E194" s="33" t="s">
        <v>6</v>
      </c>
      <c r="F194" s="33" t="s">
        <v>7</v>
      </c>
      <c r="G194" s="33" t="s">
        <v>8</v>
      </c>
      <c r="H194" s="33" t="s">
        <v>9</v>
      </c>
    </row>
    <row r="195" spans="1:8">
      <c r="A195" s="34" t="s">
        <v>10</v>
      </c>
      <c r="B195" s="35">
        <f>SUM(B196:B201)</f>
        <v>0</v>
      </c>
      <c r="C195" s="35">
        <f t="shared" ref="C195:H195" si="60">SUM(C196:C201)</f>
        <v>0</v>
      </c>
      <c r="D195" s="35">
        <f t="shared" si="60"/>
        <v>0</v>
      </c>
      <c r="E195" s="35">
        <f t="shared" si="60"/>
        <v>0</v>
      </c>
      <c r="F195" s="35">
        <f t="shared" si="60"/>
        <v>0</v>
      </c>
      <c r="G195" s="35">
        <f t="shared" si="60"/>
        <v>0</v>
      </c>
      <c r="H195" s="35">
        <f t="shared" si="60"/>
        <v>0</v>
      </c>
    </row>
    <row r="196" spans="1:8">
      <c r="A196" s="36" t="s">
        <v>11</v>
      </c>
      <c r="B196" s="72"/>
      <c r="C196" s="72"/>
      <c r="D196" s="72"/>
      <c r="E196" s="35">
        <f>+B196+C196-D196</f>
        <v>0</v>
      </c>
      <c r="F196" s="72"/>
      <c r="G196" s="72"/>
      <c r="H196" s="35">
        <f>+E196-F196</f>
        <v>0</v>
      </c>
    </row>
    <row r="197" spans="1:8">
      <c r="A197" s="36" t="s">
        <v>12</v>
      </c>
      <c r="B197" s="72"/>
      <c r="C197" s="72"/>
      <c r="D197" s="72"/>
      <c r="E197" s="35">
        <f t="shared" ref="E197:E208" si="61">+B197+C197-D197</f>
        <v>0</v>
      </c>
      <c r="F197" s="72"/>
      <c r="G197" s="72"/>
      <c r="H197" s="35">
        <f t="shared" ref="H197:H201" si="62">+E197-F197</f>
        <v>0</v>
      </c>
    </row>
    <row r="198" spans="1:8">
      <c r="A198" s="36" t="s">
        <v>13</v>
      </c>
      <c r="B198" s="72"/>
      <c r="C198" s="72"/>
      <c r="D198" s="72"/>
      <c r="E198" s="35">
        <f t="shared" si="61"/>
        <v>0</v>
      </c>
      <c r="F198" s="72"/>
      <c r="G198" s="72"/>
      <c r="H198" s="35">
        <f t="shared" si="62"/>
        <v>0</v>
      </c>
    </row>
    <row r="199" spans="1:8">
      <c r="A199" s="36" t="s">
        <v>14</v>
      </c>
      <c r="B199" s="72"/>
      <c r="C199" s="72"/>
      <c r="D199" s="72"/>
      <c r="E199" s="35">
        <f t="shared" si="61"/>
        <v>0</v>
      </c>
      <c r="F199" s="72"/>
      <c r="G199" s="72"/>
      <c r="H199" s="35">
        <f t="shared" si="62"/>
        <v>0</v>
      </c>
    </row>
    <row r="200" spans="1:8">
      <c r="A200" s="36" t="s">
        <v>15</v>
      </c>
      <c r="B200" s="72"/>
      <c r="C200" s="72"/>
      <c r="D200" s="72"/>
      <c r="E200" s="35">
        <f t="shared" si="61"/>
        <v>0</v>
      </c>
      <c r="F200" s="72"/>
      <c r="G200" s="72"/>
      <c r="H200" s="35">
        <f t="shared" si="62"/>
        <v>0</v>
      </c>
    </row>
    <row r="201" spans="1:8">
      <c r="A201" s="36" t="s">
        <v>16</v>
      </c>
      <c r="B201" s="72"/>
      <c r="C201" s="72"/>
      <c r="D201" s="72"/>
      <c r="E201" s="35">
        <f t="shared" si="61"/>
        <v>0</v>
      </c>
      <c r="F201" s="72"/>
      <c r="G201" s="72"/>
      <c r="H201" s="35">
        <f t="shared" si="62"/>
        <v>0</v>
      </c>
    </row>
    <row r="202" spans="1:8">
      <c r="A202" s="34" t="s">
        <v>17</v>
      </c>
      <c r="B202" s="35">
        <f>SUM(B203:B207)</f>
        <v>0</v>
      </c>
      <c r="C202" s="35">
        <f t="shared" ref="C202:H202" si="63">SUM(C203:C207)</f>
        <v>0</v>
      </c>
      <c r="D202" s="35">
        <f t="shared" si="63"/>
        <v>0</v>
      </c>
      <c r="E202" s="35">
        <f t="shared" si="63"/>
        <v>0</v>
      </c>
      <c r="F202" s="35">
        <f t="shared" si="63"/>
        <v>0</v>
      </c>
      <c r="G202" s="35">
        <f t="shared" si="63"/>
        <v>0</v>
      </c>
      <c r="H202" s="35">
        <f t="shared" si="63"/>
        <v>0</v>
      </c>
    </row>
    <row r="203" spans="1:8">
      <c r="A203" s="36" t="s">
        <v>11</v>
      </c>
      <c r="B203" s="72"/>
      <c r="C203" s="72"/>
      <c r="D203" s="72"/>
      <c r="E203" s="35">
        <f t="shared" si="61"/>
        <v>0</v>
      </c>
      <c r="F203" s="72"/>
      <c r="G203" s="72"/>
      <c r="H203" s="35">
        <f t="shared" ref="H203:H208" si="64">+E203-F203</f>
        <v>0</v>
      </c>
    </row>
    <row r="204" spans="1:8">
      <c r="A204" s="36" t="s">
        <v>13</v>
      </c>
      <c r="B204" s="72"/>
      <c r="C204" s="72"/>
      <c r="D204" s="72"/>
      <c r="E204" s="35">
        <f t="shared" si="61"/>
        <v>0</v>
      </c>
      <c r="F204" s="72"/>
      <c r="G204" s="72"/>
      <c r="H204" s="35">
        <f t="shared" si="64"/>
        <v>0</v>
      </c>
    </row>
    <row r="205" spans="1:8">
      <c r="A205" s="36" t="s">
        <v>14</v>
      </c>
      <c r="B205" s="72"/>
      <c r="C205" s="72"/>
      <c r="D205" s="72"/>
      <c r="E205" s="35">
        <f t="shared" si="61"/>
        <v>0</v>
      </c>
      <c r="F205" s="72"/>
      <c r="G205" s="72"/>
      <c r="H205" s="35">
        <f t="shared" si="64"/>
        <v>0</v>
      </c>
    </row>
    <row r="206" spans="1:8">
      <c r="A206" s="36" t="s">
        <v>15</v>
      </c>
      <c r="B206" s="72"/>
      <c r="C206" s="72"/>
      <c r="D206" s="72"/>
      <c r="E206" s="35">
        <f t="shared" si="61"/>
        <v>0</v>
      </c>
      <c r="F206" s="72"/>
      <c r="G206" s="72"/>
      <c r="H206" s="35">
        <f t="shared" si="64"/>
        <v>0</v>
      </c>
    </row>
    <row r="207" spans="1:8">
      <c r="A207" s="36" t="s">
        <v>16</v>
      </c>
      <c r="B207" s="72"/>
      <c r="C207" s="72"/>
      <c r="D207" s="72"/>
      <c r="E207" s="35">
        <f t="shared" si="61"/>
        <v>0</v>
      </c>
      <c r="F207" s="72"/>
      <c r="G207" s="72"/>
      <c r="H207" s="35">
        <f t="shared" si="64"/>
        <v>0</v>
      </c>
    </row>
    <row r="208" spans="1:8">
      <c r="A208" s="34" t="s">
        <v>18</v>
      </c>
      <c r="B208" s="72">
        <v>1855034</v>
      </c>
      <c r="C208" s="72">
        <v>93531</v>
      </c>
      <c r="D208" s="72"/>
      <c r="E208" s="35">
        <f t="shared" si="61"/>
        <v>1948565</v>
      </c>
      <c r="F208" s="72">
        <v>1933565</v>
      </c>
      <c r="G208" s="72">
        <v>93763</v>
      </c>
      <c r="H208" s="35">
        <f t="shared" si="64"/>
        <v>15000</v>
      </c>
    </row>
    <row r="209" spans="1:9">
      <c r="A209" s="32" t="s">
        <v>19</v>
      </c>
      <c r="B209" s="35">
        <f>+B195+B202+B208</f>
        <v>1855034</v>
      </c>
      <c r="C209" s="35">
        <f t="shared" ref="C209:H209" si="65">+C195+C202+C208</f>
        <v>93531</v>
      </c>
      <c r="D209" s="35">
        <f t="shared" si="65"/>
        <v>0</v>
      </c>
      <c r="E209" s="35">
        <f t="shared" si="65"/>
        <v>1948565</v>
      </c>
      <c r="F209" s="35">
        <f t="shared" si="65"/>
        <v>1933565</v>
      </c>
      <c r="G209" s="35">
        <f t="shared" si="65"/>
        <v>93763</v>
      </c>
      <c r="H209" s="35">
        <f t="shared" si="65"/>
        <v>15000</v>
      </c>
    </row>
    <row r="211" spans="1:9">
      <c r="A211" s="38" t="s">
        <v>20</v>
      </c>
      <c r="I211" s="37" t="s">
        <v>28</v>
      </c>
    </row>
    <row r="212" spans="1:9" ht="31.5">
      <c r="A212" s="32" t="s">
        <v>2</v>
      </c>
      <c r="B212" s="33" t="s">
        <v>21</v>
      </c>
      <c r="C212" s="33" t="s">
        <v>22</v>
      </c>
      <c r="D212" s="33" t="s">
        <v>23</v>
      </c>
      <c r="E212" s="33" t="s">
        <v>24</v>
      </c>
      <c r="F212" s="33" t="s">
        <v>25</v>
      </c>
      <c r="G212" s="33" t="s">
        <v>26</v>
      </c>
      <c r="H212" s="33" t="s">
        <v>27</v>
      </c>
      <c r="I212" s="33" t="s">
        <v>19</v>
      </c>
    </row>
    <row r="213" spans="1:9">
      <c r="A213" s="34" t="s">
        <v>10</v>
      </c>
      <c r="B213" s="35">
        <f>SUM(B214:B219)</f>
        <v>0</v>
      </c>
      <c r="C213" s="35">
        <f t="shared" ref="C213:H213" si="66">SUM(C214:C219)</f>
        <v>0</v>
      </c>
      <c r="D213" s="35">
        <f t="shared" si="66"/>
        <v>0</v>
      </c>
      <c r="E213" s="35">
        <f t="shared" si="66"/>
        <v>0</v>
      </c>
      <c r="F213" s="35">
        <f t="shared" si="66"/>
        <v>0</v>
      </c>
      <c r="G213" s="35">
        <f t="shared" si="66"/>
        <v>0</v>
      </c>
      <c r="H213" s="35">
        <f t="shared" si="66"/>
        <v>0</v>
      </c>
      <c r="I213" s="35">
        <f>SUM(B213:H213)</f>
        <v>0</v>
      </c>
    </row>
    <row r="214" spans="1:9">
      <c r="A214" s="36" t="s">
        <v>11</v>
      </c>
      <c r="B214" s="72"/>
      <c r="C214" s="72"/>
      <c r="D214" s="72"/>
      <c r="E214" s="72"/>
      <c r="F214" s="72"/>
      <c r="G214" s="72"/>
      <c r="H214" s="72"/>
      <c r="I214" s="35">
        <f t="shared" ref="I214:I227" si="67">SUM(B214:H214)</f>
        <v>0</v>
      </c>
    </row>
    <row r="215" spans="1:9">
      <c r="A215" s="36" t="s">
        <v>12</v>
      </c>
      <c r="B215" s="72"/>
      <c r="C215" s="72"/>
      <c r="D215" s="72"/>
      <c r="E215" s="72"/>
      <c r="F215" s="72"/>
      <c r="G215" s="72"/>
      <c r="H215" s="72"/>
      <c r="I215" s="35">
        <f t="shared" si="67"/>
        <v>0</v>
      </c>
    </row>
    <row r="216" spans="1:9">
      <c r="A216" s="36" t="s">
        <v>13</v>
      </c>
      <c r="B216" s="72"/>
      <c r="C216" s="72"/>
      <c r="D216" s="72"/>
      <c r="E216" s="72"/>
      <c r="F216" s="72"/>
      <c r="G216" s="72"/>
      <c r="H216" s="72"/>
      <c r="I216" s="35">
        <f t="shared" si="67"/>
        <v>0</v>
      </c>
    </row>
    <row r="217" spans="1:9">
      <c r="A217" s="36" t="s">
        <v>14</v>
      </c>
      <c r="B217" s="72"/>
      <c r="C217" s="72"/>
      <c r="D217" s="72"/>
      <c r="E217" s="72"/>
      <c r="F217" s="72"/>
      <c r="G217" s="72"/>
      <c r="H217" s="72"/>
      <c r="I217" s="35">
        <f t="shared" si="67"/>
        <v>0</v>
      </c>
    </row>
    <row r="218" spans="1:9">
      <c r="A218" s="36" t="s">
        <v>15</v>
      </c>
      <c r="B218" s="72"/>
      <c r="C218" s="72"/>
      <c r="D218" s="72"/>
      <c r="E218" s="72"/>
      <c r="F218" s="72"/>
      <c r="G218" s="72"/>
      <c r="H218" s="72"/>
      <c r="I218" s="35">
        <f t="shared" si="67"/>
        <v>0</v>
      </c>
    </row>
    <row r="219" spans="1:9">
      <c r="A219" s="36" t="s">
        <v>16</v>
      </c>
      <c r="B219" s="72"/>
      <c r="C219" s="72"/>
      <c r="D219" s="72"/>
      <c r="E219" s="72"/>
      <c r="F219" s="72"/>
      <c r="G219" s="72"/>
      <c r="H219" s="72"/>
      <c r="I219" s="35">
        <f t="shared" si="67"/>
        <v>0</v>
      </c>
    </row>
    <row r="220" spans="1:9">
      <c r="A220" s="34" t="s">
        <v>17</v>
      </c>
      <c r="B220" s="35">
        <f>SUM(B221:B225)</f>
        <v>0</v>
      </c>
      <c r="C220" s="35">
        <f t="shared" ref="C220:H220" si="68">SUM(C221:C225)</f>
        <v>0</v>
      </c>
      <c r="D220" s="35">
        <f t="shared" si="68"/>
        <v>0</v>
      </c>
      <c r="E220" s="35">
        <f t="shared" si="68"/>
        <v>0</v>
      </c>
      <c r="F220" s="35">
        <f t="shared" si="68"/>
        <v>0</v>
      </c>
      <c r="G220" s="35">
        <f t="shared" si="68"/>
        <v>0</v>
      </c>
      <c r="H220" s="35">
        <f t="shared" si="68"/>
        <v>0</v>
      </c>
      <c r="I220" s="35">
        <f t="shared" si="67"/>
        <v>0</v>
      </c>
    </row>
    <row r="221" spans="1:9">
      <c r="A221" s="36" t="s">
        <v>11</v>
      </c>
      <c r="B221" s="72"/>
      <c r="C221" s="72"/>
      <c r="D221" s="72"/>
      <c r="E221" s="72"/>
      <c r="F221" s="72"/>
      <c r="G221" s="72"/>
      <c r="H221" s="72"/>
      <c r="I221" s="35">
        <f t="shared" si="67"/>
        <v>0</v>
      </c>
    </row>
    <row r="222" spans="1:9">
      <c r="A222" s="36" t="s">
        <v>13</v>
      </c>
      <c r="B222" s="72"/>
      <c r="C222" s="72"/>
      <c r="D222" s="72"/>
      <c r="E222" s="72"/>
      <c r="F222" s="72"/>
      <c r="G222" s="72"/>
      <c r="H222" s="72"/>
      <c r="I222" s="35">
        <f t="shared" si="67"/>
        <v>0</v>
      </c>
    </row>
    <row r="223" spans="1:9">
      <c r="A223" s="36" t="s">
        <v>14</v>
      </c>
      <c r="B223" s="72"/>
      <c r="C223" s="72"/>
      <c r="D223" s="72"/>
      <c r="E223" s="72"/>
      <c r="F223" s="72"/>
      <c r="G223" s="72"/>
      <c r="H223" s="72"/>
      <c r="I223" s="35">
        <f t="shared" si="67"/>
        <v>0</v>
      </c>
    </row>
    <row r="224" spans="1:9">
      <c r="A224" s="36" t="s">
        <v>15</v>
      </c>
      <c r="B224" s="72"/>
      <c r="C224" s="72"/>
      <c r="D224" s="72"/>
      <c r="E224" s="72"/>
      <c r="F224" s="72"/>
      <c r="G224" s="72"/>
      <c r="H224" s="72"/>
      <c r="I224" s="35">
        <f t="shared" si="67"/>
        <v>0</v>
      </c>
    </row>
    <row r="225" spans="1:9">
      <c r="A225" s="36" t="s">
        <v>16</v>
      </c>
      <c r="B225" s="72"/>
      <c r="C225" s="72"/>
      <c r="D225" s="72"/>
      <c r="E225" s="72"/>
      <c r="F225" s="72"/>
      <c r="G225" s="72"/>
      <c r="H225" s="72"/>
      <c r="I225" s="35">
        <f t="shared" si="67"/>
        <v>0</v>
      </c>
    </row>
    <row r="226" spans="1:9">
      <c r="A226" s="34" t="s">
        <v>18</v>
      </c>
      <c r="B226" s="72"/>
      <c r="C226" s="72"/>
      <c r="D226" s="72">
        <v>15000</v>
      </c>
      <c r="E226" s="72"/>
      <c r="F226" s="72"/>
      <c r="G226" s="72"/>
      <c r="H226" s="72"/>
      <c r="I226" s="35">
        <f t="shared" si="67"/>
        <v>15000</v>
      </c>
    </row>
    <row r="227" spans="1:9">
      <c r="A227" s="32" t="s">
        <v>19</v>
      </c>
      <c r="B227" s="35">
        <f>+B213+B220+B226</f>
        <v>0</v>
      </c>
      <c r="C227" s="35">
        <f t="shared" ref="C227:H227" si="69">+C213+C220+C226</f>
        <v>0</v>
      </c>
      <c r="D227" s="35">
        <f t="shared" si="69"/>
        <v>15000</v>
      </c>
      <c r="E227" s="35">
        <f t="shared" si="69"/>
        <v>0</v>
      </c>
      <c r="F227" s="35">
        <f t="shared" si="69"/>
        <v>0</v>
      </c>
      <c r="G227" s="35">
        <f t="shared" si="69"/>
        <v>0</v>
      </c>
      <c r="H227" s="35">
        <f t="shared" si="69"/>
        <v>0</v>
      </c>
      <c r="I227" s="35">
        <f t="shared" si="67"/>
        <v>15000</v>
      </c>
    </row>
    <row r="229" spans="1:9">
      <c r="A229" t="s">
        <v>319</v>
      </c>
    </row>
    <row r="230" spans="1:9">
      <c r="A230" t="s">
        <v>0</v>
      </c>
    </row>
    <row r="231" spans="1:9">
      <c r="A231" s="1" t="s">
        <v>1</v>
      </c>
      <c r="H231" s="37" t="s">
        <v>28</v>
      </c>
    </row>
    <row r="232" spans="1:9" ht="47.25">
      <c r="A232" s="32" t="s">
        <v>2</v>
      </c>
      <c r="B232" s="33" t="s">
        <v>3</v>
      </c>
      <c r="C232" s="33" t="s">
        <v>4</v>
      </c>
      <c r="D232" s="33" t="s">
        <v>5</v>
      </c>
      <c r="E232" s="33" t="s">
        <v>6</v>
      </c>
      <c r="F232" s="33" t="s">
        <v>7</v>
      </c>
      <c r="G232" s="33" t="s">
        <v>8</v>
      </c>
      <c r="H232" s="33" t="s">
        <v>9</v>
      </c>
    </row>
    <row r="233" spans="1:9">
      <c r="A233" s="34" t="s">
        <v>10</v>
      </c>
      <c r="B233" s="35">
        <f>SUM(B234:B239)</f>
        <v>0</v>
      </c>
      <c r="C233" s="35">
        <f t="shared" ref="C233:H233" si="70">SUM(C234:C239)</f>
        <v>0</v>
      </c>
      <c r="D233" s="35">
        <f t="shared" si="70"/>
        <v>0</v>
      </c>
      <c r="E233" s="35">
        <f t="shared" si="70"/>
        <v>0</v>
      </c>
      <c r="F233" s="35">
        <f t="shared" si="70"/>
        <v>0</v>
      </c>
      <c r="G233" s="35">
        <f t="shared" si="70"/>
        <v>0</v>
      </c>
      <c r="H233" s="35">
        <f t="shared" si="70"/>
        <v>0</v>
      </c>
    </row>
    <row r="234" spans="1:9">
      <c r="A234" s="36" t="s">
        <v>11</v>
      </c>
      <c r="B234" s="72"/>
      <c r="C234" s="72"/>
      <c r="D234" s="72"/>
      <c r="E234" s="35">
        <f>+B234+C234-D234</f>
        <v>0</v>
      </c>
      <c r="F234" s="72"/>
      <c r="G234" s="72"/>
      <c r="H234" s="35">
        <f>+E234-F234</f>
        <v>0</v>
      </c>
    </row>
    <row r="235" spans="1:9">
      <c r="A235" s="36" t="s">
        <v>12</v>
      </c>
      <c r="B235" s="72"/>
      <c r="C235" s="72"/>
      <c r="D235" s="72"/>
      <c r="E235" s="35">
        <f t="shared" ref="E235:E246" si="71">+B235+C235-D235</f>
        <v>0</v>
      </c>
      <c r="F235" s="72"/>
      <c r="G235" s="72"/>
      <c r="H235" s="35">
        <f t="shared" ref="H235:H239" si="72">+E235-F235</f>
        <v>0</v>
      </c>
    </row>
    <row r="236" spans="1:9">
      <c r="A236" s="36" t="s">
        <v>13</v>
      </c>
      <c r="B236" s="72"/>
      <c r="C236" s="72"/>
      <c r="D236" s="72"/>
      <c r="E236" s="35">
        <f t="shared" si="71"/>
        <v>0</v>
      </c>
      <c r="F236" s="72"/>
      <c r="G236" s="72"/>
      <c r="H236" s="35">
        <f t="shared" si="72"/>
        <v>0</v>
      </c>
    </row>
    <row r="237" spans="1:9">
      <c r="A237" s="36" t="s">
        <v>14</v>
      </c>
      <c r="B237" s="72"/>
      <c r="C237" s="72"/>
      <c r="D237" s="72"/>
      <c r="E237" s="35">
        <f t="shared" si="71"/>
        <v>0</v>
      </c>
      <c r="F237" s="72"/>
      <c r="G237" s="72"/>
      <c r="H237" s="35">
        <f t="shared" si="72"/>
        <v>0</v>
      </c>
    </row>
    <row r="238" spans="1:9">
      <c r="A238" s="36" t="s">
        <v>15</v>
      </c>
      <c r="B238" s="72"/>
      <c r="C238" s="72"/>
      <c r="D238" s="72"/>
      <c r="E238" s="35">
        <f t="shared" si="71"/>
        <v>0</v>
      </c>
      <c r="F238" s="72"/>
      <c r="G238" s="72"/>
      <c r="H238" s="35">
        <f t="shared" si="72"/>
        <v>0</v>
      </c>
    </row>
    <row r="239" spans="1:9">
      <c r="A239" s="36" t="s">
        <v>16</v>
      </c>
      <c r="B239" s="72"/>
      <c r="C239" s="72"/>
      <c r="D239" s="72"/>
      <c r="E239" s="35">
        <f t="shared" si="71"/>
        <v>0</v>
      </c>
      <c r="F239" s="72"/>
      <c r="G239" s="72"/>
      <c r="H239" s="35">
        <f t="shared" si="72"/>
        <v>0</v>
      </c>
    </row>
    <row r="240" spans="1:9">
      <c r="A240" s="34" t="s">
        <v>17</v>
      </c>
      <c r="B240" s="35">
        <f>SUM(B241:B245)</f>
        <v>0</v>
      </c>
      <c r="C240" s="35">
        <f t="shared" ref="C240:H240" si="73">SUM(C241:C245)</f>
        <v>0</v>
      </c>
      <c r="D240" s="35">
        <f t="shared" si="73"/>
        <v>0</v>
      </c>
      <c r="E240" s="35">
        <f t="shared" si="73"/>
        <v>0</v>
      </c>
      <c r="F240" s="35">
        <f t="shared" si="73"/>
        <v>0</v>
      </c>
      <c r="G240" s="35">
        <f t="shared" si="73"/>
        <v>0</v>
      </c>
      <c r="H240" s="35">
        <f t="shared" si="73"/>
        <v>0</v>
      </c>
    </row>
    <row r="241" spans="1:9">
      <c r="A241" s="36" t="s">
        <v>11</v>
      </c>
      <c r="B241" s="72"/>
      <c r="C241" s="72"/>
      <c r="D241" s="72"/>
      <c r="E241" s="35">
        <f t="shared" si="71"/>
        <v>0</v>
      </c>
      <c r="F241" s="72"/>
      <c r="G241" s="72"/>
      <c r="H241" s="35">
        <f t="shared" ref="H241:H246" si="74">+E241-F241</f>
        <v>0</v>
      </c>
    </row>
    <row r="242" spans="1:9">
      <c r="A242" s="36" t="s">
        <v>13</v>
      </c>
      <c r="B242" s="72"/>
      <c r="C242" s="72"/>
      <c r="D242" s="72"/>
      <c r="E242" s="35">
        <f t="shared" si="71"/>
        <v>0</v>
      </c>
      <c r="F242" s="72"/>
      <c r="G242" s="72"/>
      <c r="H242" s="35">
        <f t="shared" si="74"/>
        <v>0</v>
      </c>
    </row>
    <row r="243" spans="1:9">
      <c r="A243" s="36" t="s">
        <v>14</v>
      </c>
      <c r="B243" s="72"/>
      <c r="C243" s="72"/>
      <c r="D243" s="72"/>
      <c r="E243" s="35">
        <f t="shared" si="71"/>
        <v>0</v>
      </c>
      <c r="F243" s="72"/>
      <c r="G243" s="72"/>
      <c r="H243" s="35">
        <f t="shared" si="74"/>
        <v>0</v>
      </c>
    </row>
    <row r="244" spans="1:9">
      <c r="A244" s="36" t="s">
        <v>15</v>
      </c>
      <c r="B244" s="72"/>
      <c r="C244" s="72"/>
      <c r="D244" s="72"/>
      <c r="E244" s="35">
        <f t="shared" si="71"/>
        <v>0</v>
      </c>
      <c r="F244" s="72"/>
      <c r="G244" s="72"/>
      <c r="H244" s="35">
        <f t="shared" si="74"/>
        <v>0</v>
      </c>
    </row>
    <row r="245" spans="1:9">
      <c r="A245" s="36" t="s">
        <v>16</v>
      </c>
      <c r="B245" s="72"/>
      <c r="C245" s="72"/>
      <c r="D245" s="72"/>
      <c r="E245" s="35">
        <f t="shared" si="71"/>
        <v>0</v>
      </c>
      <c r="F245" s="72"/>
      <c r="G245" s="72"/>
      <c r="H245" s="35">
        <f t="shared" si="74"/>
        <v>0</v>
      </c>
    </row>
    <row r="246" spans="1:9">
      <c r="A246" s="34" t="s">
        <v>18</v>
      </c>
      <c r="B246" s="72">
        <v>141634</v>
      </c>
      <c r="C246" s="72"/>
      <c r="D246" s="72">
        <v>50821</v>
      </c>
      <c r="E246" s="35">
        <f t="shared" si="71"/>
        <v>90813</v>
      </c>
      <c r="F246" s="72">
        <v>34975</v>
      </c>
      <c r="G246" s="72">
        <v>-106659</v>
      </c>
      <c r="H246" s="35">
        <f t="shared" si="74"/>
        <v>55838</v>
      </c>
    </row>
    <row r="247" spans="1:9">
      <c r="A247" s="32" t="s">
        <v>19</v>
      </c>
      <c r="B247" s="35">
        <f>+B233+B240+B246</f>
        <v>141634</v>
      </c>
      <c r="C247" s="35">
        <f t="shared" ref="C247:H247" si="75">+C233+C240+C246</f>
        <v>0</v>
      </c>
      <c r="D247" s="35">
        <f t="shared" si="75"/>
        <v>50821</v>
      </c>
      <c r="E247" s="35">
        <f t="shared" si="75"/>
        <v>90813</v>
      </c>
      <c r="F247" s="35">
        <f t="shared" si="75"/>
        <v>34975</v>
      </c>
      <c r="G247" s="35">
        <f t="shared" si="75"/>
        <v>-106659</v>
      </c>
      <c r="H247" s="35">
        <f t="shared" si="75"/>
        <v>55838</v>
      </c>
    </row>
    <row r="249" spans="1:9">
      <c r="A249" s="38" t="s">
        <v>20</v>
      </c>
      <c r="I249" s="37" t="s">
        <v>28</v>
      </c>
    </row>
    <row r="250" spans="1:9" ht="31.5">
      <c r="A250" s="32" t="s">
        <v>2</v>
      </c>
      <c r="B250" s="33" t="s">
        <v>21</v>
      </c>
      <c r="C250" s="33" t="s">
        <v>22</v>
      </c>
      <c r="D250" s="33" t="s">
        <v>23</v>
      </c>
      <c r="E250" s="33" t="s">
        <v>24</v>
      </c>
      <c r="F250" s="33" t="s">
        <v>25</v>
      </c>
      <c r="G250" s="33" t="s">
        <v>26</v>
      </c>
      <c r="H250" s="33" t="s">
        <v>27</v>
      </c>
      <c r="I250" s="33" t="s">
        <v>19</v>
      </c>
    </row>
    <row r="251" spans="1:9">
      <c r="A251" s="34" t="s">
        <v>10</v>
      </c>
      <c r="B251" s="35">
        <f>SUM(B252:B257)</f>
        <v>0</v>
      </c>
      <c r="C251" s="35">
        <f t="shared" ref="C251:H251" si="76">SUM(C252:C257)</f>
        <v>0</v>
      </c>
      <c r="D251" s="35">
        <f t="shared" si="76"/>
        <v>0</v>
      </c>
      <c r="E251" s="35">
        <f t="shared" si="76"/>
        <v>0</v>
      </c>
      <c r="F251" s="35">
        <f t="shared" si="76"/>
        <v>0</v>
      </c>
      <c r="G251" s="35">
        <f t="shared" si="76"/>
        <v>0</v>
      </c>
      <c r="H251" s="35">
        <f t="shared" si="76"/>
        <v>0</v>
      </c>
      <c r="I251" s="35">
        <f>SUM(B251:H251)</f>
        <v>0</v>
      </c>
    </row>
    <row r="252" spans="1:9">
      <c r="A252" s="36" t="s">
        <v>11</v>
      </c>
      <c r="B252" s="72"/>
      <c r="C252" s="72"/>
      <c r="D252" s="72"/>
      <c r="E252" s="72"/>
      <c r="F252" s="72"/>
      <c r="G252" s="72"/>
      <c r="H252" s="72"/>
      <c r="I252" s="35">
        <f t="shared" ref="I252:I265" si="77">SUM(B252:H252)</f>
        <v>0</v>
      </c>
    </row>
    <row r="253" spans="1:9">
      <c r="A253" s="36" t="s">
        <v>12</v>
      </c>
      <c r="B253" s="72"/>
      <c r="C253" s="72"/>
      <c r="D253" s="72"/>
      <c r="E253" s="72"/>
      <c r="F253" s="72"/>
      <c r="G253" s="72"/>
      <c r="H253" s="72"/>
      <c r="I253" s="35">
        <f t="shared" si="77"/>
        <v>0</v>
      </c>
    </row>
    <row r="254" spans="1:9">
      <c r="A254" s="36" t="s">
        <v>13</v>
      </c>
      <c r="B254" s="72"/>
      <c r="C254" s="72"/>
      <c r="D254" s="72"/>
      <c r="E254" s="72"/>
      <c r="F254" s="72"/>
      <c r="G254" s="72"/>
      <c r="H254" s="72"/>
      <c r="I254" s="35">
        <f t="shared" si="77"/>
        <v>0</v>
      </c>
    </row>
    <row r="255" spans="1:9">
      <c r="A255" s="36" t="s">
        <v>14</v>
      </c>
      <c r="B255" s="72"/>
      <c r="C255" s="72"/>
      <c r="D255" s="72"/>
      <c r="E255" s="72"/>
      <c r="F255" s="72"/>
      <c r="G255" s="72"/>
      <c r="H255" s="72"/>
      <c r="I255" s="35">
        <f t="shared" si="77"/>
        <v>0</v>
      </c>
    </row>
    <row r="256" spans="1:9">
      <c r="A256" s="36" t="s">
        <v>15</v>
      </c>
      <c r="B256" s="72"/>
      <c r="C256" s="72"/>
      <c r="D256" s="72"/>
      <c r="E256" s="72"/>
      <c r="F256" s="72"/>
      <c r="G256" s="72"/>
      <c r="H256" s="72"/>
      <c r="I256" s="35">
        <f t="shared" si="77"/>
        <v>0</v>
      </c>
    </row>
    <row r="257" spans="1:9">
      <c r="A257" s="36" t="s">
        <v>16</v>
      </c>
      <c r="B257" s="72"/>
      <c r="C257" s="72"/>
      <c r="D257" s="72"/>
      <c r="E257" s="72"/>
      <c r="F257" s="72"/>
      <c r="G257" s="72"/>
      <c r="H257" s="72"/>
      <c r="I257" s="35">
        <f t="shared" si="77"/>
        <v>0</v>
      </c>
    </row>
    <row r="258" spans="1:9">
      <c r="A258" s="34" t="s">
        <v>17</v>
      </c>
      <c r="B258" s="35">
        <f>SUM(B259:B263)</f>
        <v>0</v>
      </c>
      <c r="C258" s="35">
        <f t="shared" ref="C258:H258" si="78">SUM(C259:C263)</f>
        <v>0</v>
      </c>
      <c r="D258" s="35">
        <f t="shared" si="78"/>
        <v>0</v>
      </c>
      <c r="E258" s="35">
        <f t="shared" si="78"/>
        <v>0</v>
      </c>
      <c r="F258" s="35">
        <f t="shared" si="78"/>
        <v>0</v>
      </c>
      <c r="G258" s="35">
        <f t="shared" si="78"/>
        <v>0</v>
      </c>
      <c r="H258" s="35">
        <f t="shared" si="78"/>
        <v>0</v>
      </c>
      <c r="I258" s="35">
        <f t="shared" si="77"/>
        <v>0</v>
      </c>
    </row>
    <row r="259" spans="1:9">
      <c r="A259" s="36" t="s">
        <v>11</v>
      </c>
      <c r="B259" s="72"/>
      <c r="C259" s="72"/>
      <c r="D259" s="72"/>
      <c r="E259" s="72"/>
      <c r="F259" s="72"/>
      <c r="G259" s="72"/>
      <c r="H259" s="72"/>
      <c r="I259" s="35">
        <f t="shared" si="77"/>
        <v>0</v>
      </c>
    </row>
    <row r="260" spans="1:9">
      <c r="A260" s="36" t="s">
        <v>13</v>
      </c>
      <c r="B260" s="72"/>
      <c r="C260" s="72"/>
      <c r="D260" s="72"/>
      <c r="E260" s="72"/>
      <c r="F260" s="72"/>
      <c r="G260" s="72"/>
      <c r="H260" s="72"/>
      <c r="I260" s="35">
        <f t="shared" si="77"/>
        <v>0</v>
      </c>
    </row>
    <row r="261" spans="1:9">
      <c r="A261" s="36" t="s">
        <v>14</v>
      </c>
      <c r="B261" s="72"/>
      <c r="C261" s="72"/>
      <c r="D261" s="72"/>
      <c r="E261" s="72"/>
      <c r="F261" s="72"/>
      <c r="G261" s="72"/>
      <c r="H261" s="72"/>
      <c r="I261" s="35">
        <f t="shared" si="77"/>
        <v>0</v>
      </c>
    </row>
    <row r="262" spans="1:9">
      <c r="A262" s="36" t="s">
        <v>15</v>
      </c>
      <c r="B262" s="72"/>
      <c r="C262" s="72"/>
      <c r="D262" s="72"/>
      <c r="E262" s="72"/>
      <c r="F262" s="72"/>
      <c r="G262" s="72"/>
      <c r="H262" s="72"/>
      <c r="I262" s="35">
        <f t="shared" si="77"/>
        <v>0</v>
      </c>
    </row>
    <row r="263" spans="1:9">
      <c r="A263" s="36" t="s">
        <v>16</v>
      </c>
      <c r="B263" s="72"/>
      <c r="C263" s="72"/>
      <c r="D263" s="72"/>
      <c r="E263" s="72"/>
      <c r="F263" s="72"/>
      <c r="G263" s="72"/>
      <c r="H263" s="72"/>
      <c r="I263" s="35">
        <f t="shared" si="77"/>
        <v>0</v>
      </c>
    </row>
    <row r="264" spans="1:9">
      <c r="A264" s="34" t="s">
        <v>18</v>
      </c>
      <c r="B264" s="72"/>
      <c r="C264" s="72"/>
      <c r="D264" s="72"/>
      <c r="E264" s="72"/>
      <c r="F264" s="72"/>
      <c r="G264" s="72"/>
      <c r="H264" s="72">
        <v>55838</v>
      </c>
      <c r="I264" s="35">
        <f t="shared" si="77"/>
        <v>55838</v>
      </c>
    </row>
    <row r="265" spans="1:9">
      <c r="A265" s="32" t="s">
        <v>19</v>
      </c>
      <c r="B265" s="35">
        <f>+B251+B258+B264</f>
        <v>0</v>
      </c>
      <c r="C265" s="35">
        <f t="shared" ref="C265:H265" si="79">+C251+C258+C264</f>
        <v>0</v>
      </c>
      <c r="D265" s="35">
        <f t="shared" si="79"/>
        <v>0</v>
      </c>
      <c r="E265" s="35">
        <f t="shared" si="79"/>
        <v>0</v>
      </c>
      <c r="F265" s="35">
        <f t="shared" si="79"/>
        <v>0</v>
      </c>
      <c r="G265" s="35">
        <f t="shared" si="79"/>
        <v>0</v>
      </c>
      <c r="H265" s="35">
        <f t="shared" si="79"/>
        <v>55838</v>
      </c>
      <c r="I265" s="35">
        <f t="shared" si="77"/>
        <v>55838</v>
      </c>
    </row>
    <row r="267" spans="1:9">
      <c r="A267" t="s">
        <v>320</v>
      </c>
    </row>
    <row r="268" spans="1:9">
      <c r="A268" t="s">
        <v>0</v>
      </c>
    </row>
    <row r="269" spans="1:9">
      <c r="A269" s="1" t="s">
        <v>1</v>
      </c>
      <c r="H269" s="37" t="s">
        <v>28</v>
      </c>
    </row>
    <row r="270" spans="1:9" ht="47.25">
      <c r="A270" s="32" t="s">
        <v>2</v>
      </c>
      <c r="B270" s="33" t="s">
        <v>3</v>
      </c>
      <c r="C270" s="33" t="s">
        <v>4</v>
      </c>
      <c r="D270" s="33" t="s">
        <v>5</v>
      </c>
      <c r="E270" s="33" t="s">
        <v>6</v>
      </c>
      <c r="F270" s="33" t="s">
        <v>7</v>
      </c>
      <c r="G270" s="33" t="s">
        <v>8</v>
      </c>
      <c r="H270" s="33" t="s">
        <v>9</v>
      </c>
    </row>
    <row r="271" spans="1:9">
      <c r="A271" s="34" t="s">
        <v>10</v>
      </c>
      <c r="B271" s="35">
        <f>SUM(B272:B277)</f>
        <v>969773289</v>
      </c>
      <c r="C271" s="35">
        <f t="shared" ref="C271:H271" si="80">SUM(C272:C277)</f>
        <v>558970118</v>
      </c>
      <c r="D271" s="35">
        <f t="shared" si="80"/>
        <v>0</v>
      </c>
      <c r="E271" s="35">
        <f t="shared" si="80"/>
        <v>1528743407</v>
      </c>
      <c r="F271" s="35">
        <f t="shared" si="80"/>
        <v>237339125</v>
      </c>
      <c r="G271" s="35">
        <f t="shared" si="80"/>
        <v>24977151</v>
      </c>
      <c r="H271" s="35">
        <f t="shared" si="80"/>
        <v>1291404282</v>
      </c>
    </row>
    <row r="272" spans="1:9">
      <c r="A272" s="36" t="s">
        <v>11</v>
      </c>
      <c r="B272" s="72">
        <v>360897500</v>
      </c>
      <c r="C272" s="72">
        <v>0</v>
      </c>
      <c r="D272" s="72">
        <v>0</v>
      </c>
      <c r="E272" s="35">
        <f>+B272+C272-D272</f>
        <v>360897500</v>
      </c>
      <c r="F272" s="72">
        <v>0</v>
      </c>
      <c r="G272" s="72">
        <v>0</v>
      </c>
      <c r="H272" s="35">
        <f>+E272-F272</f>
        <v>360897500</v>
      </c>
    </row>
    <row r="273" spans="1:9">
      <c r="A273" s="36" t="s">
        <v>12</v>
      </c>
      <c r="B273" s="72">
        <v>0</v>
      </c>
      <c r="C273" s="72">
        <v>0</v>
      </c>
      <c r="D273" s="72">
        <v>0</v>
      </c>
      <c r="E273" s="35">
        <f t="shared" ref="E273:E284" si="81">+B273+C273-D273</f>
        <v>0</v>
      </c>
      <c r="F273" s="72">
        <v>0</v>
      </c>
      <c r="G273" s="72">
        <v>0</v>
      </c>
      <c r="H273" s="35">
        <f t="shared" ref="H273:H277" si="82">+E273-F273</f>
        <v>0</v>
      </c>
    </row>
    <row r="274" spans="1:9">
      <c r="A274" s="36" t="s">
        <v>13</v>
      </c>
      <c r="B274" s="72">
        <v>575929739</v>
      </c>
      <c r="C274" s="72">
        <v>3392575</v>
      </c>
      <c r="D274" s="72">
        <v>0</v>
      </c>
      <c r="E274" s="35">
        <f t="shared" si="81"/>
        <v>579322314</v>
      </c>
      <c r="F274" s="72">
        <v>229525111</v>
      </c>
      <c r="G274" s="72">
        <v>23249740</v>
      </c>
      <c r="H274" s="35">
        <f t="shared" si="82"/>
        <v>349797203</v>
      </c>
    </row>
    <row r="275" spans="1:9">
      <c r="A275" s="36" t="s">
        <v>14</v>
      </c>
      <c r="B275" s="72">
        <v>17577650</v>
      </c>
      <c r="C275" s="72">
        <v>0</v>
      </c>
      <c r="D275" s="72">
        <v>0</v>
      </c>
      <c r="E275" s="35">
        <f t="shared" si="81"/>
        <v>17577650</v>
      </c>
      <c r="F275" s="72">
        <v>7814014</v>
      </c>
      <c r="G275" s="72">
        <v>1727411</v>
      </c>
      <c r="H275" s="35">
        <f t="shared" si="82"/>
        <v>9763636</v>
      </c>
    </row>
    <row r="276" spans="1:9">
      <c r="A276" s="36" t="s">
        <v>15</v>
      </c>
      <c r="B276" s="72">
        <v>0</v>
      </c>
      <c r="C276" s="72">
        <v>0</v>
      </c>
      <c r="D276" s="72">
        <v>0</v>
      </c>
      <c r="E276" s="35">
        <f t="shared" si="81"/>
        <v>0</v>
      </c>
      <c r="F276" s="72">
        <v>0</v>
      </c>
      <c r="G276" s="72">
        <v>0</v>
      </c>
      <c r="H276" s="35">
        <f t="shared" si="82"/>
        <v>0</v>
      </c>
    </row>
    <row r="277" spans="1:9">
      <c r="A277" s="36" t="s">
        <v>16</v>
      </c>
      <c r="B277" s="72">
        <v>15368400</v>
      </c>
      <c r="C277" s="72">
        <v>555577543</v>
      </c>
      <c r="D277" s="72">
        <v>0</v>
      </c>
      <c r="E277" s="35">
        <f t="shared" si="81"/>
        <v>570945943</v>
      </c>
      <c r="F277" s="72">
        <v>0</v>
      </c>
      <c r="G277" s="72">
        <v>0</v>
      </c>
      <c r="H277" s="35">
        <f t="shared" si="82"/>
        <v>570945943</v>
      </c>
    </row>
    <row r="278" spans="1:9">
      <c r="A278" s="34" t="s">
        <v>17</v>
      </c>
      <c r="B278" s="35">
        <f>SUM(B279:B283)</f>
        <v>0</v>
      </c>
      <c r="C278" s="35">
        <f t="shared" ref="C278:H278" si="83">SUM(C279:C283)</f>
        <v>0</v>
      </c>
      <c r="D278" s="35">
        <f t="shared" si="83"/>
        <v>0</v>
      </c>
      <c r="E278" s="35">
        <f t="shared" si="83"/>
        <v>0</v>
      </c>
      <c r="F278" s="35">
        <f t="shared" si="83"/>
        <v>0</v>
      </c>
      <c r="G278" s="35">
        <f t="shared" si="83"/>
        <v>0</v>
      </c>
      <c r="H278" s="35">
        <f t="shared" si="83"/>
        <v>0</v>
      </c>
    </row>
    <row r="279" spans="1:9">
      <c r="A279" s="36" t="s">
        <v>11</v>
      </c>
      <c r="B279" s="72">
        <v>0</v>
      </c>
      <c r="C279" s="72">
        <v>0</v>
      </c>
      <c r="D279" s="72">
        <v>0</v>
      </c>
      <c r="E279" s="35">
        <f t="shared" si="81"/>
        <v>0</v>
      </c>
      <c r="F279" s="72">
        <v>0</v>
      </c>
      <c r="G279" s="72">
        <v>0</v>
      </c>
      <c r="H279" s="35">
        <f t="shared" ref="H279:H284" si="84">+E279-F279</f>
        <v>0</v>
      </c>
    </row>
    <row r="280" spans="1:9">
      <c r="A280" s="36" t="s">
        <v>13</v>
      </c>
      <c r="B280" s="72">
        <v>0</v>
      </c>
      <c r="C280" s="72">
        <v>0</v>
      </c>
      <c r="D280" s="72">
        <v>0</v>
      </c>
      <c r="E280" s="35">
        <f t="shared" si="81"/>
        <v>0</v>
      </c>
      <c r="F280" s="72">
        <v>0</v>
      </c>
      <c r="G280" s="72">
        <v>0</v>
      </c>
      <c r="H280" s="35">
        <f t="shared" si="84"/>
        <v>0</v>
      </c>
    </row>
    <row r="281" spans="1:9">
      <c r="A281" s="36" t="s">
        <v>14</v>
      </c>
      <c r="B281" s="72">
        <v>0</v>
      </c>
      <c r="C281" s="72">
        <v>0</v>
      </c>
      <c r="D281" s="72">
        <v>0</v>
      </c>
      <c r="E281" s="35">
        <f t="shared" si="81"/>
        <v>0</v>
      </c>
      <c r="F281" s="72">
        <v>0</v>
      </c>
      <c r="G281" s="72">
        <v>0</v>
      </c>
      <c r="H281" s="35">
        <f t="shared" si="84"/>
        <v>0</v>
      </c>
    </row>
    <row r="282" spans="1:9">
      <c r="A282" s="36" t="s">
        <v>15</v>
      </c>
      <c r="B282" s="72">
        <v>0</v>
      </c>
      <c r="C282" s="72">
        <v>0</v>
      </c>
      <c r="D282" s="72">
        <v>0</v>
      </c>
      <c r="E282" s="35">
        <f t="shared" si="81"/>
        <v>0</v>
      </c>
      <c r="F282" s="72">
        <v>0</v>
      </c>
      <c r="G282" s="72">
        <v>0</v>
      </c>
      <c r="H282" s="35">
        <f t="shared" si="84"/>
        <v>0</v>
      </c>
    </row>
    <row r="283" spans="1:9">
      <c r="A283" s="36" t="s">
        <v>16</v>
      </c>
      <c r="B283" s="72">
        <v>0</v>
      </c>
      <c r="C283" s="72">
        <v>0</v>
      </c>
      <c r="D283" s="72">
        <v>0</v>
      </c>
      <c r="E283" s="35">
        <f t="shared" si="81"/>
        <v>0</v>
      </c>
      <c r="F283" s="72">
        <v>0</v>
      </c>
      <c r="G283" s="72">
        <v>0</v>
      </c>
      <c r="H283" s="35">
        <f t="shared" si="84"/>
        <v>0</v>
      </c>
    </row>
    <row r="284" spans="1:9">
      <c r="A284" s="34" t="s">
        <v>18</v>
      </c>
      <c r="B284" s="72">
        <v>287476277</v>
      </c>
      <c r="C284" s="72">
        <v>13642993</v>
      </c>
      <c r="D284" s="72">
        <v>771668</v>
      </c>
      <c r="E284" s="35">
        <f t="shared" si="81"/>
        <v>300347602</v>
      </c>
      <c r="F284" s="72">
        <v>58365127</v>
      </c>
      <c r="G284" s="72">
        <v>6432160</v>
      </c>
      <c r="H284" s="35">
        <f t="shared" si="84"/>
        <v>241982475</v>
      </c>
    </row>
    <row r="285" spans="1:9">
      <c r="A285" s="32" t="s">
        <v>19</v>
      </c>
      <c r="B285" s="35">
        <f>+B271+B278+B284</f>
        <v>1257249566</v>
      </c>
      <c r="C285" s="35">
        <f t="shared" ref="C285:H285" si="85">+C271+C278+C284</f>
        <v>572613111</v>
      </c>
      <c r="D285" s="35">
        <f t="shared" si="85"/>
        <v>771668</v>
      </c>
      <c r="E285" s="35">
        <f t="shared" si="85"/>
        <v>1829091009</v>
      </c>
      <c r="F285" s="35">
        <f t="shared" si="85"/>
        <v>295704252</v>
      </c>
      <c r="G285" s="35">
        <f t="shared" si="85"/>
        <v>31409311</v>
      </c>
      <c r="H285" s="35">
        <f t="shared" si="85"/>
        <v>1533386757</v>
      </c>
    </row>
    <row r="287" spans="1:9">
      <c r="A287" s="38" t="s">
        <v>20</v>
      </c>
      <c r="I287" s="37" t="s">
        <v>28</v>
      </c>
    </row>
    <row r="288" spans="1:9" ht="31.5">
      <c r="A288" s="32" t="s">
        <v>2</v>
      </c>
      <c r="B288" s="33" t="s">
        <v>21</v>
      </c>
      <c r="C288" s="33" t="s">
        <v>22</v>
      </c>
      <c r="D288" s="33" t="s">
        <v>23</v>
      </c>
      <c r="E288" s="33" t="s">
        <v>24</v>
      </c>
      <c r="F288" s="33" t="s">
        <v>25</v>
      </c>
      <c r="G288" s="33" t="s">
        <v>26</v>
      </c>
      <c r="H288" s="33" t="s">
        <v>27</v>
      </c>
      <c r="I288" s="33" t="s">
        <v>19</v>
      </c>
    </row>
    <row r="289" spans="1:9">
      <c r="A289" s="34" t="s">
        <v>10</v>
      </c>
      <c r="B289" s="35">
        <f>SUM(B290:B295)</f>
        <v>0</v>
      </c>
      <c r="C289" s="35">
        <f t="shared" ref="C289:H289" si="86">SUM(C290:C295)</f>
        <v>1291404282</v>
      </c>
      <c r="D289" s="35">
        <f t="shared" si="86"/>
        <v>0</v>
      </c>
      <c r="E289" s="35">
        <f t="shared" si="86"/>
        <v>0</v>
      </c>
      <c r="F289" s="35">
        <f t="shared" si="86"/>
        <v>0</v>
      </c>
      <c r="G289" s="35">
        <f t="shared" si="86"/>
        <v>0</v>
      </c>
      <c r="H289" s="35">
        <f t="shared" si="86"/>
        <v>0</v>
      </c>
      <c r="I289" s="35">
        <f>SUM(B289:H289)</f>
        <v>1291404282</v>
      </c>
    </row>
    <row r="290" spans="1:9">
      <c r="A290" s="36" t="s">
        <v>11</v>
      </c>
      <c r="B290" s="72"/>
      <c r="C290" s="72">
        <v>360897500</v>
      </c>
      <c r="D290" s="72"/>
      <c r="E290" s="72"/>
      <c r="F290" s="72"/>
      <c r="G290" s="72"/>
      <c r="H290" s="72"/>
      <c r="I290" s="35">
        <f t="shared" ref="I290:I303" si="87">SUM(B290:H290)</f>
        <v>360897500</v>
      </c>
    </row>
    <row r="291" spans="1:9">
      <c r="A291" s="36" t="s">
        <v>12</v>
      </c>
      <c r="B291" s="72"/>
      <c r="C291" s="72">
        <v>0</v>
      </c>
      <c r="D291" s="72"/>
      <c r="E291" s="72"/>
      <c r="F291" s="72"/>
      <c r="G291" s="72"/>
      <c r="H291" s="72"/>
      <c r="I291" s="35">
        <f t="shared" si="87"/>
        <v>0</v>
      </c>
    </row>
    <row r="292" spans="1:9">
      <c r="A292" s="36" t="s">
        <v>13</v>
      </c>
      <c r="B292" s="72"/>
      <c r="C292" s="72">
        <v>349797203</v>
      </c>
      <c r="D292" s="72"/>
      <c r="E292" s="72"/>
      <c r="F292" s="72"/>
      <c r="G292" s="72"/>
      <c r="H292" s="72"/>
      <c r="I292" s="35">
        <f t="shared" si="87"/>
        <v>349797203</v>
      </c>
    </row>
    <row r="293" spans="1:9">
      <c r="A293" s="36" t="s">
        <v>14</v>
      </c>
      <c r="B293" s="72"/>
      <c r="C293" s="72">
        <v>9763636</v>
      </c>
      <c r="D293" s="72"/>
      <c r="E293" s="72"/>
      <c r="F293" s="72"/>
      <c r="G293" s="72"/>
      <c r="H293" s="72"/>
      <c r="I293" s="35">
        <f t="shared" si="87"/>
        <v>9763636</v>
      </c>
    </row>
    <row r="294" spans="1:9">
      <c r="A294" s="36" t="s">
        <v>15</v>
      </c>
      <c r="B294" s="72"/>
      <c r="C294" s="72">
        <v>0</v>
      </c>
      <c r="D294" s="72"/>
      <c r="E294" s="72"/>
      <c r="F294" s="72"/>
      <c r="G294" s="72"/>
      <c r="H294" s="72"/>
      <c r="I294" s="35">
        <f t="shared" si="87"/>
        <v>0</v>
      </c>
    </row>
    <row r="295" spans="1:9">
      <c r="A295" s="36" t="s">
        <v>16</v>
      </c>
      <c r="B295" s="72"/>
      <c r="C295" s="72">
        <v>570945943</v>
      </c>
      <c r="D295" s="72"/>
      <c r="E295" s="72"/>
      <c r="F295" s="72"/>
      <c r="G295" s="72"/>
      <c r="H295" s="72"/>
      <c r="I295" s="35">
        <f t="shared" si="87"/>
        <v>570945943</v>
      </c>
    </row>
    <row r="296" spans="1:9">
      <c r="A296" s="34" t="s">
        <v>17</v>
      </c>
      <c r="B296" s="35">
        <f>SUM(B297:B301)</f>
        <v>0</v>
      </c>
      <c r="C296" s="35">
        <f t="shared" ref="C296:H296" si="88">SUM(C297:C301)</f>
        <v>0</v>
      </c>
      <c r="D296" s="35">
        <f t="shared" si="88"/>
        <v>0</v>
      </c>
      <c r="E296" s="35">
        <f t="shared" si="88"/>
        <v>0</v>
      </c>
      <c r="F296" s="35">
        <f t="shared" si="88"/>
        <v>0</v>
      </c>
      <c r="G296" s="35">
        <f t="shared" si="88"/>
        <v>0</v>
      </c>
      <c r="H296" s="35">
        <f t="shared" si="88"/>
        <v>0</v>
      </c>
      <c r="I296" s="35">
        <f t="shared" si="87"/>
        <v>0</v>
      </c>
    </row>
    <row r="297" spans="1:9">
      <c r="A297" s="36" t="s">
        <v>11</v>
      </c>
      <c r="B297" s="72"/>
      <c r="C297" s="72">
        <f>+H279</f>
        <v>0</v>
      </c>
      <c r="D297" s="72"/>
      <c r="E297" s="72"/>
      <c r="F297" s="72"/>
      <c r="G297" s="72"/>
      <c r="H297" s="72"/>
      <c r="I297" s="35">
        <f t="shared" si="87"/>
        <v>0</v>
      </c>
    </row>
    <row r="298" spans="1:9">
      <c r="A298" s="36" t="s">
        <v>13</v>
      </c>
      <c r="B298" s="72"/>
      <c r="C298" s="72">
        <f t="shared" ref="C298:C301" si="89">+H280</f>
        <v>0</v>
      </c>
      <c r="D298" s="72"/>
      <c r="E298" s="72"/>
      <c r="F298" s="72"/>
      <c r="G298" s="72"/>
      <c r="H298" s="72"/>
      <c r="I298" s="35">
        <f t="shared" si="87"/>
        <v>0</v>
      </c>
    </row>
    <row r="299" spans="1:9">
      <c r="A299" s="36" t="s">
        <v>14</v>
      </c>
      <c r="B299" s="72"/>
      <c r="C299" s="72">
        <f t="shared" si="89"/>
        <v>0</v>
      </c>
      <c r="D299" s="72"/>
      <c r="E299" s="72"/>
      <c r="F299" s="72"/>
      <c r="G299" s="72"/>
      <c r="H299" s="72"/>
      <c r="I299" s="35">
        <f t="shared" si="87"/>
        <v>0</v>
      </c>
    </row>
    <row r="300" spans="1:9">
      <c r="A300" s="36" t="s">
        <v>15</v>
      </c>
      <c r="B300" s="72"/>
      <c r="C300" s="72">
        <f t="shared" si="89"/>
        <v>0</v>
      </c>
      <c r="D300" s="72"/>
      <c r="E300" s="72"/>
      <c r="F300" s="72"/>
      <c r="G300" s="72"/>
      <c r="H300" s="72"/>
      <c r="I300" s="35">
        <f t="shared" si="87"/>
        <v>0</v>
      </c>
    </row>
    <row r="301" spans="1:9">
      <c r="A301" s="36" t="s">
        <v>16</v>
      </c>
      <c r="B301" s="72"/>
      <c r="C301" s="72">
        <f t="shared" si="89"/>
        <v>0</v>
      </c>
      <c r="D301" s="72"/>
      <c r="E301" s="72"/>
      <c r="F301" s="72"/>
      <c r="G301" s="72"/>
      <c r="H301" s="72"/>
      <c r="I301" s="35">
        <f t="shared" si="87"/>
        <v>0</v>
      </c>
    </row>
    <row r="302" spans="1:9">
      <c r="A302" s="34" t="s">
        <v>18</v>
      </c>
      <c r="B302" s="72"/>
      <c r="C302" s="72">
        <v>241982475</v>
      </c>
      <c r="D302" s="72"/>
      <c r="E302" s="72"/>
      <c r="F302" s="72"/>
      <c r="G302" s="72"/>
      <c r="H302" s="72"/>
      <c r="I302" s="35">
        <f t="shared" si="87"/>
        <v>241982475</v>
      </c>
    </row>
    <row r="303" spans="1:9">
      <c r="A303" s="32" t="s">
        <v>19</v>
      </c>
      <c r="B303" s="35">
        <f>+B289+B296+B302</f>
        <v>0</v>
      </c>
      <c r="C303" s="35">
        <f t="shared" ref="C303:H303" si="90">+C289+C296+C302</f>
        <v>1533386757</v>
      </c>
      <c r="D303" s="35">
        <f t="shared" si="90"/>
        <v>0</v>
      </c>
      <c r="E303" s="35">
        <f t="shared" si="90"/>
        <v>0</v>
      </c>
      <c r="F303" s="35">
        <f t="shared" si="90"/>
        <v>0</v>
      </c>
      <c r="G303" s="35">
        <f t="shared" si="90"/>
        <v>0</v>
      </c>
      <c r="H303" s="35">
        <f t="shared" si="90"/>
        <v>0</v>
      </c>
      <c r="I303" s="35">
        <f t="shared" si="87"/>
        <v>1533386757</v>
      </c>
    </row>
    <row r="305" spans="1:8">
      <c r="A305" t="s">
        <v>321</v>
      </c>
    </row>
    <row r="306" spans="1:8">
      <c r="A306" t="s">
        <v>0</v>
      </c>
    </row>
    <row r="307" spans="1:8">
      <c r="A307" s="1" t="s">
        <v>1</v>
      </c>
      <c r="H307" s="37" t="s">
        <v>28</v>
      </c>
    </row>
    <row r="308" spans="1:8" ht="47.25">
      <c r="A308" s="32" t="s">
        <v>2</v>
      </c>
      <c r="B308" s="33" t="s">
        <v>3</v>
      </c>
      <c r="C308" s="33" t="s">
        <v>4</v>
      </c>
      <c r="D308" s="33" t="s">
        <v>5</v>
      </c>
      <c r="E308" s="33" t="s">
        <v>6</v>
      </c>
      <c r="F308" s="33" t="s">
        <v>7</v>
      </c>
      <c r="G308" s="33" t="s">
        <v>8</v>
      </c>
      <c r="H308" s="33" t="s">
        <v>9</v>
      </c>
    </row>
    <row r="309" spans="1:8">
      <c r="A309" s="34" t="s">
        <v>10</v>
      </c>
      <c r="B309" s="35">
        <f>SUM(B310:B315)</f>
        <v>0</v>
      </c>
      <c r="C309" s="35">
        <f t="shared" ref="C309:H309" si="91">SUM(C310:C315)</f>
        <v>0</v>
      </c>
      <c r="D309" s="35">
        <f t="shared" si="91"/>
        <v>0</v>
      </c>
      <c r="E309" s="35">
        <f t="shared" si="91"/>
        <v>0</v>
      </c>
      <c r="F309" s="35">
        <f t="shared" si="91"/>
        <v>0</v>
      </c>
      <c r="G309" s="35">
        <f t="shared" si="91"/>
        <v>0</v>
      </c>
      <c r="H309" s="35">
        <f t="shared" si="91"/>
        <v>0</v>
      </c>
    </row>
    <row r="310" spans="1:8">
      <c r="A310" s="36" t="s">
        <v>11</v>
      </c>
      <c r="B310" s="72"/>
      <c r="C310" s="72"/>
      <c r="D310" s="72"/>
      <c r="E310" s="35">
        <f>+B310+C310-D310</f>
        <v>0</v>
      </c>
      <c r="F310" s="72"/>
      <c r="G310" s="72"/>
      <c r="H310" s="35">
        <f>+E310-F310</f>
        <v>0</v>
      </c>
    </row>
    <row r="311" spans="1:8">
      <c r="A311" s="36" t="s">
        <v>12</v>
      </c>
      <c r="B311" s="72"/>
      <c r="C311" s="72"/>
      <c r="D311" s="72"/>
      <c r="E311" s="35">
        <f t="shared" ref="E311:E322" si="92">+B311+C311-D311</f>
        <v>0</v>
      </c>
      <c r="F311" s="72"/>
      <c r="G311" s="72"/>
      <c r="H311" s="35">
        <f t="shared" ref="H311:H315" si="93">+E311-F311</f>
        <v>0</v>
      </c>
    </row>
    <row r="312" spans="1:8">
      <c r="A312" s="36" t="s">
        <v>13</v>
      </c>
      <c r="B312" s="72"/>
      <c r="C312" s="72"/>
      <c r="D312" s="72"/>
      <c r="E312" s="35">
        <f t="shared" si="92"/>
        <v>0</v>
      </c>
      <c r="F312" s="72"/>
      <c r="G312" s="72"/>
      <c r="H312" s="35">
        <f t="shared" si="93"/>
        <v>0</v>
      </c>
    </row>
    <row r="313" spans="1:8">
      <c r="A313" s="36" t="s">
        <v>14</v>
      </c>
      <c r="B313" s="72"/>
      <c r="C313" s="72"/>
      <c r="D313" s="72"/>
      <c r="E313" s="35">
        <f t="shared" si="92"/>
        <v>0</v>
      </c>
      <c r="F313" s="72"/>
      <c r="G313" s="72"/>
      <c r="H313" s="35">
        <f t="shared" si="93"/>
        <v>0</v>
      </c>
    </row>
    <row r="314" spans="1:8">
      <c r="A314" s="36" t="s">
        <v>15</v>
      </c>
      <c r="B314" s="72"/>
      <c r="C314" s="72"/>
      <c r="D314" s="72"/>
      <c r="E314" s="35">
        <f t="shared" si="92"/>
        <v>0</v>
      </c>
      <c r="F314" s="72"/>
      <c r="G314" s="72"/>
      <c r="H314" s="35">
        <f t="shared" si="93"/>
        <v>0</v>
      </c>
    </row>
    <row r="315" spans="1:8">
      <c r="A315" s="36" t="s">
        <v>16</v>
      </c>
      <c r="B315" s="72"/>
      <c r="C315" s="72"/>
      <c r="D315" s="72"/>
      <c r="E315" s="35">
        <f t="shared" si="92"/>
        <v>0</v>
      </c>
      <c r="F315" s="72"/>
      <c r="G315" s="72"/>
      <c r="H315" s="35">
        <f t="shared" si="93"/>
        <v>0</v>
      </c>
    </row>
    <row r="316" spans="1:8">
      <c r="A316" s="34" t="s">
        <v>17</v>
      </c>
      <c r="B316" s="35">
        <f>SUM(B317:B321)</f>
        <v>0</v>
      </c>
      <c r="C316" s="35">
        <f t="shared" ref="C316:H316" si="94">SUM(C317:C321)</f>
        <v>0</v>
      </c>
      <c r="D316" s="35">
        <f t="shared" si="94"/>
        <v>0</v>
      </c>
      <c r="E316" s="35">
        <f t="shared" si="94"/>
        <v>0</v>
      </c>
      <c r="F316" s="35">
        <f t="shared" si="94"/>
        <v>0</v>
      </c>
      <c r="G316" s="35">
        <f t="shared" si="94"/>
        <v>0</v>
      </c>
      <c r="H316" s="35">
        <f t="shared" si="94"/>
        <v>0</v>
      </c>
    </row>
    <row r="317" spans="1:8">
      <c r="A317" s="36" t="s">
        <v>11</v>
      </c>
      <c r="B317" s="72"/>
      <c r="C317" s="72"/>
      <c r="D317" s="72"/>
      <c r="E317" s="35">
        <f t="shared" si="92"/>
        <v>0</v>
      </c>
      <c r="F317" s="72"/>
      <c r="G317" s="72"/>
      <c r="H317" s="35">
        <f t="shared" ref="H317:H322" si="95">+E317-F317</f>
        <v>0</v>
      </c>
    </row>
    <row r="318" spans="1:8">
      <c r="A318" s="36" t="s">
        <v>13</v>
      </c>
      <c r="B318" s="72"/>
      <c r="C318" s="72"/>
      <c r="D318" s="72"/>
      <c r="E318" s="35">
        <f t="shared" si="92"/>
        <v>0</v>
      </c>
      <c r="F318" s="72"/>
      <c r="G318" s="72"/>
      <c r="H318" s="35">
        <f t="shared" si="95"/>
        <v>0</v>
      </c>
    </row>
    <row r="319" spans="1:8">
      <c r="A319" s="36" t="s">
        <v>14</v>
      </c>
      <c r="B319" s="72"/>
      <c r="C319" s="72"/>
      <c r="D319" s="72"/>
      <c r="E319" s="35">
        <f t="shared" si="92"/>
        <v>0</v>
      </c>
      <c r="F319" s="72"/>
      <c r="G319" s="72"/>
      <c r="H319" s="35">
        <f t="shared" si="95"/>
        <v>0</v>
      </c>
    </row>
    <row r="320" spans="1:8">
      <c r="A320" s="36" t="s">
        <v>15</v>
      </c>
      <c r="B320" s="72"/>
      <c r="C320" s="72"/>
      <c r="D320" s="72"/>
      <c r="E320" s="35">
        <f t="shared" si="92"/>
        <v>0</v>
      </c>
      <c r="F320" s="72"/>
      <c r="G320" s="72"/>
      <c r="H320" s="35">
        <f t="shared" si="95"/>
        <v>0</v>
      </c>
    </row>
    <row r="321" spans="1:9">
      <c r="A321" s="36" t="s">
        <v>16</v>
      </c>
      <c r="B321" s="72"/>
      <c r="C321" s="72"/>
      <c r="D321" s="72"/>
      <c r="E321" s="35">
        <f t="shared" si="92"/>
        <v>0</v>
      </c>
      <c r="F321" s="72"/>
      <c r="G321" s="72"/>
      <c r="H321" s="35">
        <f t="shared" si="95"/>
        <v>0</v>
      </c>
    </row>
    <row r="322" spans="1:9">
      <c r="A322" s="34" t="s">
        <v>18</v>
      </c>
      <c r="B322" s="72"/>
      <c r="C322" s="72"/>
      <c r="D322" s="72"/>
      <c r="E322" s="35">
        <f t="shared" si="92"/>
        <v>0</v>
      </c>
      <c r="F322" s="72"/>
      <c r="G322" s="72"/>
      <c r="H322" s="35">
        <f t="shared" si="95"/>
        <v>0</v>
      </c>
    </row>
    <row r="323" spans="1:9">
      <c r="A323" s="32" t="s">
        <v>19</v>
      </c>
      <c r="B323" s="35">
        <f>+B309+B316+B322</f>
        <v>0</v>
      </c>
      <c r="C323" s="35">
        <f t="shared" ref="C323:H323" si="96">+C309+C316+C322</f>
        <v>0</v>
      </c>
      <c r="D323" s="35">
        <f t="shared" si="96"/>
        <v>0</v>
      </c>
      <c r="E323" s="35">
        <f t="shared" si="96"/>
        <v>0</v>
      </c>
      <c r="F323" s="35">
        <f t="shared" si="96"/>
        <v>0</v>
      </c>
      <c r="G323" s="35">
        <f t="shared" si="96"/>
        <v>0</v>
      </c>
      <c r="H323" s="35">
        <f t="shared" si="96"/>
        <v>0</v>
      </c>
    </row>
    <row r="325" spans="1:9">
      <c r="A325" s="38" t="s">
        <v>20</v>
      </c>
      <c r="I325" s="37" t="s">
        <v>28</v>
      </c>
    </row>
    <row r="326" spans="1:9" ht="31.5">
      <c r="A326" s="32" t="s">
        <v>2</v>
      </c>
      <c r="B326" s="33" t="s">
        <v>21</v>
      </c>
      <c r="C326" s="33" t="s">
        <v>22</v>
      </c>
      <c r="D326" s="33" t="s">
        <v>23</v>
      </c>
      <c r="E326" s="33" t="s">
        <v>24</v>
      </c>
      <c r="F326" s="33" t="s">
        <v>25</v>
      </c>
      <c r="G326" s="33" t="s">
        <v>26</v>
      </c>
      <c r="H326" s="33" t="s">
        <v>27</v>
      </c>
      <c r="I326" s="33" t="s">
        <v>19</v>
      </c>
    </row>
    <row r="327" spans="1:9">
      <c r="A327" s="34" t="s">
        <v>10</v>
      </c>
      <c r="B327" s="35">
        <f>SUM(B328:B333)</f>
        <v>0</v>
      </c>
      <c r="C327" s="35">
        <f t="shared" ref="C327:H327" si="97">SUM(C328:C333)</f>
        <v>0</v>
      </c>
      <c r="D327" s="35">
        <f t="shared" si="97"/>
        <v>0</v>
      </c>
      <c r="E327" s="35">
        <f t="shared" si="97"/>
        <v>0</v>
      </c>
      <c r="F327" s="35">
        <f t="shared" si="97"/>
        <v>0</v>
      </c>
      <c r="G327" s="35">
        <f t="shared" si="97"/>
        <v>0</v>
      </c>
      <c r="H327" s="35">
        <f t="shared" si="97"/>
        <v>0</v>
      </c>
      <c r="I327" s="35">
        <f>SUM(B327:H327)</f>
        <v>0</v>
      </c>
    </row>
    <row r="328" spans="1:9">
      <c r="A328" s="36" t="s">
        <v>11</v>
      </c>
      <c r="B328" s="72"/>
      <c r="C328" s="72"/>
      <c r="D328" s="72"/>
      <c r="E328" s="72"/>
      <c r="F328" s="72"/>
      <c r="G328" s="72"/>
      <c r="H328" s="72"/>
      <c r="I328" s="35">
        <f t="shared" ref="I328:I341" si="98">SUM(B328:H328)</f>
        <v>0</v>
      </c>
    </row>
    <row r="329" spans="1:9">
      <c r="A329" s="36" t="s">
        <v>12</v>
      </c>
      <c r="B329" s="72"/>
      <c r="C329" s="72"/>
      <c r="D329" s="72"/>
      <c r="E329" s="72"/>
      <c r="F329" s="72"/>
      <c r="G329" s="72"/>
      <c r="H329" s="72"/>
      <c r="I329" s="35">
        <f t="shared" si="98"/>
        <v>0</v>
      </c>
    </row>
    <row r="330" spans="1:9">
      <c r="A330" s="36" t="s">
        <v>13</v>
      </c>
      <c r="B330" s="72"/>
      <c r="C330" s="72"/>
      <c r="D330" s="72"/>
      <c r="E330" s="72"/>
      <c r="F330" s="72"/>
      <c r="G330" s="72"/>
      <c r="H330" s="72"/>
      <c r="I330" s="35">
        <f t="shared" si="98"/>
        <v>0</v>
      </c>
    </row>
    <row r="331" spans="1:9">
      <c r="A331" s="36" t="s">
        <v>14</v>
      </c>
      <c r="B331" s="72"/>
      <c r="C331" s="72"/>
      <c r="D331" s="72"/>
      <c r="E331" s="72"/>
      <c r="F331" s="72"/>
      <c r="G331" s="72"/>
      <c r="H331" s="72"/>
      <c r="I331" s="35">
        <f t="shared" si="98"/>
        <v>0</v>
      </c>
    </row>
    <row r="332" spans="1:9">
      <c r="A332" s="36" t="s">
        <v>15</v>
      </c>
      <c r="B332" s="72"/>
      <c r="C332" s="72"/>
      <c r="D332" s="72"/>
      <c r="E332" s="72"/>
      <c r="F332" s="72"/>
      <c r="G332" s="72"/>
      <c r="H332" s="72"/>
      <c r="I332" s="35">
        <f t="shared" si="98"/>
        <v>0</v>
      </c>
    </row>
    <row r="333" spans="1:9">
      <c r="A333" s="36" t="s">
        <v>16</v>
      </c>
      <c r="B333" s="72"/>
      <c r="C333" s="72"/>
      <c r="D333" s="72"/>
      <c r="E333" s="72"/>
      <c r="F333" s="72"/>
      <c r="G333" s="72"/>
      <c r="H333" s="72"/>
      <c r="I333" s="35">
        <f t="shared" si="98"/>
        <v>0</v>
      </c>
    </row>
    <row r="334" spans="1:9">
      <c r="A334" s="34" t="s">
        <v>17</v>
      </c>
      <c r="B334" s="35">
        <f>SUM(B335:B339)</f>
        <v>0</v>
      </c>
      <c r="C334" s="35">
        <f t="shared" ref="C334:H334" si="99">SUM(C335:C339)</f>
        <v>0</v>
      </c>
      <c r="D334" s="35">
        <f t="shared" si="99"/>
        <v>0</v>
      </c>
      <c r="E334" s="35">
        <f t="shared" si="99"/>
        <v>0</v>
      </c>
      <c r="F334" s="35">
        <f t="shared" si="99"/>
        <v>0</v>
      </c>
      <c r="G334" s="35">
        <f t="shared" si="99"/>
        <v>0</v>
      </c>
      <c r="H334" s="35">
        <f t="shared" si="99"/>
        <v>0</v>
      </c>
      <c r="I334" s="35">
        <f t="shared" si="98"/>
        <v>0</v>
      </c>
    </row>
    <row r="335" spans="1:9">
      <c r="A335" s="36" t="s">
        <v>11</v>
      </c>
      <c r="B335" s="72"/>
      <c r="C335" s="72"/>
      <c r="D335" s="72"/>
      <c r="E335" s="72"/>
      <c r="F335" s="72"/>
      <c r="G335" s="72"/>
      <c r="H335" s="72"/>
      <c r="I335" s="35">
        <f t="shared" si="98"/>
        <v>0</v>
      </c>
    </row>
    <row r="336" spans="1:9">
      <c r="A336" s="36" t="s">
        <v>13</v>
      </c>
      <c r="B336" s="72"/>
      <c r="C336" s="72"/>
      <c r="D336" s="72"/>
      <c r="E336" s="72"/>
      <c r="F336" s="72"/>
      <c r="G336" s="72"/>
      <c r="H336" s="72"/>
      <c r="I336" s="35">
        <f t="shared" si="98"/>
        <v>0</v>
      </c>
    </row>
    <row r="337" spans="1:9">
      <c r="A337" s="36" t="s">
        <v>14</v>
      </c>
      <c r="B337" s="72"/>
      <c r="C337" s="72"/>
      <c r="D337" s="72"/>
      <c r="E337" s="72"/>
      <c r="F337" s="72"/>
      <c r="G337" s="72"/>
      <c r="H337" s="72"/>
      <c r="I337" s="35">
        <f t="shared" si="98"/>
        <v>0</v>
      </c>
    </row>
    <row r="338" spans="1:9">
      <c r="A338" s="36" t="s">
        <v>15</v>
      </c>
      <c r="B338" s="72"/>
      <c r="C338" s="72"/>
      <c r="D338" s="72"/>
      <c r="E338" s="72"/>
      <c r="F338" s="72"/>
      <c r="G338" s="72"/>
      <c r="H338" s="72"/>
      <c r="I338" s="35">
        <f t="shared" si="98"/>
        <v>0</v>
      </c>
    </row>
    <row r="339" spans="1:9">
      <c r="A339" s="36" t="s">
        <v>16</v>
      </c>
      <c r="B339" s="72"/>
      <c r="C339" s="72"/>
      <c r="D339" s="72"/>
      <c r="E339" s="72"/>
      <c r="F339" s="72"/>
      <c r="G339" s="72"/>
      <c r="H339" s="72"/>
      <c r="I339" s="35">
        <f t="shared" si="98"/>
        <v>0</v>
      </c>
    </row>
    <row r="340" spans="1:9">
      <c r="A340" s="34" t="s">
        <v>18</v>
      </c>
      <c r="B340" s="72"/>
      <c r="C340" s="72"/>
      <c r="D340" s="72"/>
      <c r="E340" s="72"/>
      <c r="F340" s="72"/>
      <c r="G340" s="72"/>
      <c r="H340" s="72"/>
      <c r="I340" s="35">
        <f t="shared" si="98"/>
        <v>0</v>
      </c>
    </row>
    <row r="341" spans="1:9">
      <c r="A341" s="32" t="s">
        <v>19</v>
      </c>
      <c r="B341" s="35">
        <f>+B327+B334+B340</f>
        <v>0</v>
      </c>
      <c r="C341" s="35">
        <f t="shared" ref="C341:H341" si="100">+C327+C334+C340</f>
        <v>0</v>
      </c>
      <c r="D341" s="35">
        <f t="shared" si="100"/>
        <v>0</v>
      </c>
      <c r="E341" s="35">
        <f t="shared" si="100"/>
        <v>0</v>
      </c>
      <c r="F341" s="35">
        <f t="shared" si="100"/>
        <v>0</v>
      </c>
      <c r="G341" s="35">
        <f t="shared" si="100"/>
        <v>0</v>
      </c>
      <c r="H341" s="35">
        <f t="shared" si="100"/>
        <v>0</v>
      </c>
      <c r="I341" s="35">
        <f t="shared" si="98"/>
        <v>0</v>
      </c>
    </row>
    <row r="343" spans="1:9">
      <c r="A343" t="s">
        <v>322</v>
      </c>
    </row>
    <row r="344" spans="1:9">
      <c r="A344" t="s">
        <v>0</v>
      </c>
    </row>
    <row r="345" spans="1:9">
      <c r="A345" s="1" t="s">
        <v>1</v>
      </c>
      <c r="H345" s="37" t="s">
        <v>28</v>
      </c>
    </row>
    <row r="346" spans="1:9" ht="47.25">
      <c r="A346" s="32" t="s">
        <v>2</v>
      </c>
      <c r="B346" s="33" t="s">
        <v>3</v>
      </c>
      <c r="C346" s="33" t="s">
        <v>4</v>
      </c>
      <c r="D346" s="33" t="s">
        <v>5</v>
      </c>
      <c r="E346" s="33" t="s">
        <v>6</v>
      </c>
      <c r="F346" s="33" t="s">
        <v>7</v>
      </c>
      <c r="G346" s="33" t="s">
        <v>8</v>
      </c>
      <c r="H346" s="33" t="s">
        <v>9</v>
      </c>
    </row>
    <row r="347" spans="1:9">
      <c r="A347" s="34" t="s">
        <v>10</v>
      </c>
      <c r="B347" s="35">
        <f>SUM(B348:B353)</f>
        <v>9473170</v>
      </c>
      <c r="C347" s="35">
        <f t="shared" ref="C347:H347" si="101">SUM(C348:C353)</f>
        <v>0</v>
      </c>
      <c r="D347" s="35">
        <f t="shared" si="101"/>
        <v>2218183</v>
      </c>
      <c r="E347" s="35">
        <f t="shared" si="101"/>
        <v>7254987</v>
      </c>
      <c r="F347" s="35">
        <f t="shared" si="101"/>
        <v>0</v>
      </c>
      <c r="G347" s="35">
        <f t="shared" si="101"/>
        <v>0</v>
      </c>
      <c r="H347" s="35">
        <f t="shared" si="101"/>
        <v>7254987</v>
      </c>
    </row>
    <row r="348" spans="1:9">
      <c r="A348" s="36" t="s">
        <v>11</v>
      </c>
      <c r="B348" s="72">
        <v>6028000</v>
      </c>
      <c r="C348" s="72">
        <v>0</v>
      </c>
      <c r="D348" s="72">
        <v>0</v>
      </c>
      <c r="E348" s="35">
        <f>+B348+C348-D348</f>
        <v>6028000</v>
      </c>
      <c r="F348" s="72">
        <v>0</v>
      </c>
      <c r="G348" s="72">
        <v>0</v>
      </c>
      <c r="H348" s="35">
        <f>+E348-F348</f>
        <v>6028000</v>
      </c>
    </row>
    <row r="349" spans="1:9">
      <c r="A349" s="36" t="s">
        <v>12</v>
      </c>
      <c r="B349" s="72">
        <v>0</v>
      </c>
      <c r="C349" s="72">
        <v>0</v>
      </c>
      <c r="D349" s="72">
        <v>0</v>
      </c>
      <c r="E349" s="35">
        <f t="shared" ref="E349:E360" si="102">+B349+C349-D349</f>
        <v>0</v>
      </c>
      <c r="F349" s="72">
        <v>0</v>
      </c>
      <c r="G349" s="72">
        <v>0</v>
      </c>
      <c r="H349" s="35">
        <f t="shared" ref="H349:H353" si="103">+E349-F349</f>
        <v>0</v>
      </c>
    </row>
    <row r="350" spans="1:9">
      <c r="A350" s="36" t="s">
        <v>13</v>
      </c>
      <c r="B350" s="72">
        <v>637733</v>
      </c>
      <c r="C350" s="72">
        <v>0</v>
      </c>
      <c r="D350" s="72">
        <v>405369</v>
      </c>
      <c r="E350" s="35">
        <f t="shared" si="102"/>
        <v>232364</v>
      </c>
      <c r="F350" s="72">
        <v>0</v>
      </c>
      <c r="G350" s="72">
        <v>0</v>
      </c>
      <c r="H350" s="35">
        <f t="shared" si="103"/>
        <v>232364</v>
      </c>
    </row>
    <row r="351" spans="1:9">
      <c r="A351" s="36" t="s">
        <v>14</v>
      </c>
      <c r="B351" s="72">
        <v>2807437</v>
      </c>
      <c r="C351" s="72">
        <v>0</v>
      </c>
      <c r="D351" s="72">
        <v>1812814</v>
      </c>
      <c r="E351" s="35">
        <f t="shared" si="102"/>
        <v>994623</v>
      </c>
      <c r="F351" s="72">
        <v>0</v>
      </c>
      <c r="G351" s="72">
        <v>0</v>
      </c>
      <c r="H351" s="35">
        <f t="shared" si="103"/>
        <v>994623</v>
      </c>
    </row>
    <row r="352" spans="1:9">
      <c r="A352" s="36" t="s">
        <v>15</v>
      </c>
      <c r="B352" s="72">
        <v>0</v>
      </c>
      <c r="C352" s="72">
        <v>0</v>
      </c>
      <c r="D352" s="72">
        <v>0</v>
      </c>
      <c r="E352" s="35">
        <f t="shared" si="102"/>
        <v>0</v>
      </c>
      <c r="F352" s="72">
        <v>0</v>
      </c>
      <c r="G352" s="72">
        <v>0</v>
      </c>
      <c r="H352" s="35">
        <f t="shared" si="103"/>
        <v>0</v>
      </c>
    </row>
    <row r="353" spans="1:9">
      <c r="A353" s="36" t="s">
        <v>16</v>
      </c>
      <c r="B353" s="72">
        <v>0</v>
      </c>
      <c r="C353" s="72">
        <v>0</v>
      </c>
      <c r="D353" s="72">
        <v>0</v>
      </c>
      <c r="E353" s="35">
        <f t="shared" si="102"/>
        <v>0</v>
      </c>
      <c r="F353" s="72">
        <v>0</v>
      </c>
      <c r="G353" s="72">
        <v>0</v>
      </c>
      <c r="H353" s="35">
        <f t="shared" si="103"/>
        <v>0</v>
      </c>
    </row>
    <row r="354" spans="1:9">
      <c r="A354" s="34" t="s">
        <v>17</v>
      </c>
      <c r="B354" s="35">
        <f>SUM(B355:B359)</f>
        <v>0</v>
      </c>
      <c r="C354" s="35">
        <f t="shared" ref="C354:H354" si="104">SUM(C355:C359)</f>
        <v>0</v>
      </c>
      <c r="D354" s="35">
        <f t="shared" si="104"/>
        <v>0</v>
      </c>
      <c r="E354" s="35">
        <f t="shared" si="104"/>
        <v>0</v>
      </c>
      <c r="F354" s="35">
        <f t="shared" si="104"/>
        <v>0</v>
      </c>
      <c r="G354" s="35">
        <f t="shared" si="104"/>
        <v>0</v>
      </c>
      <c r="H354" s="35">
        <f t="shared" si="104"/>
        <v>0</v>
      </c>
    </row>
    <row r="355" spans="1:9">
      <c r="A355" s="36" t="s">
        <v>11</v>
      </c>
      <c r="B355" s="72">
        <v>0</v>
      </c>
      <c r="C355" s="72">
        <v>0</v>
      </c>
      <c r="D355" s="72">
        <v>0</v>
      </c>
      <c r="E355" s="35">
        <f t="shared" si="102"/>
        <v>0</v>
      </c>
      <c r="F355" s="72">
        <v>0</v>
      </c>
      <c r="G355" s="72">
        <v>0</v>
      </c>
      <c r="H355" s="35">
        <f t="shared" ref="H355:H360" si="105">+E355-F355</f>
        <v>0</v>
      </c>
    </row>
    <row r="356" spans="1:9">
      <c r="A356" s="36" t="s">
        <v>13</v>
      </c>
      <c r="B356" s="72">
        <v>0</v>
      </c>
      <c r="C356" s="72">
        <v>0</v>
      </c>
      <c r="D356" s="72">
        <v>0</v>
      </c>
      <c r="E356" s="35">
        <f t="shared" si="102"/>
        <v>0</v>
      </c>
      <c r="F356" s="72">
        <v>0</v>
      </c>
      <c r="G356" s="72">
        <v>0</v>
      </c>
      <c r="H356" s="35">
        <f t="shared" si="105"/>
        <v>0</v>
      </c>
    </row>
    <row r="357" spans="1:9">
      <c r="A357" s="36" t="s">
        <v>14</v>
      </c>
      <c r="B357" s="72">
        <v>0</v>
      </c>
      <c r="C357" s="72">
        <v>0</v>
      </c>
      <c r="D357" s="72">
        <v>0</v>
      </c>
      <c r="E357" s="35">
        <f t="shared" si="102"/>
        <v>0</v>
      </c>
      <c r="F357" s="72">
        <v>0</v>
      </c>
      <c r="G357" s="72">
        <v>0</v>
      </c>
      <c r="H357" s="35">
        <f t="shared" si="105"/>
        <v>0</v>
      </c>
    </row>
    <row r="358" spans="1:9">
      <c r="A358" s="36" t="s">
        <v>15</v>
      </c>
      <c r="B358" s="72">
        <v>0</v>
      </c>
      <c r="C358" s="72">
        <v>0</v>
      </c>
      <c r="D358" s="72">
        <v>0</v>
      </c>
      <c r="E358" s="35">
        <f t="shared" si="102"/>
        <v>0</v>
      </c>
      <c r="F358" s="72">
        <v>0</v>
      </c>
      <c r="G358" s="72">
        <v>0</v>
      </c>
      <c r="H358" s="35">
        <f t="shared" si="105"/>
        <v>0</v>
      </c>
    </row>
    <row r="359" spans="1:9">
      <c r="A359" s="36" t="s">
        <v>16</v>
      </c>
      <c r="B359" s="72">
        <v>0</v>
      </c>
      <c r="C359" s="72">
        <v>0</v>
      </c>
      <c r="D359" s="72">
        <v>0</v>
      </c>
      <c r="E359" s="35">
        <f t="shared" si="102"/>
        <v>0</v>
      </c>
      <c r="F359" s="72">
        <v>0</v>
      </c>
      <c r="G359" s="72">
        <v>0</v>
      </c>
      <c r="H359" s="35">
        <f t="shared" si="105"/>
        <v>0</v>
      </c>
    </row>
    <row r="360" spans="1:9">
      <c r="A360" s="34" t="s">
        <v>18</v>
      </c>
      <c r="B360" s="72">
        <v>1146836</v>
      </c>
      <c r="C360" s="72">
        <v>0</v>
      </c>
      <c r="D360" s="72">
        <v>1146832</v>
      </c>
      <c r="E360" s="35">
        <f t="shared" si="102"/>
        <v>4</v>
      </c>
      <c r="F360" s="72">
        <v>0</v>
      </c>
      <c r="G360" s="72">
        <v>0</v>
      </c>
      <c r="H360" s="35">
        <f t="shared" si="105"/>
        <v>4</v>
      </c>
    </row>
    <row r="361" spans="1:9">
      <c r="A361" s="32" t="s">
        <v>19</v>
      </c>
      <c r="B361" s="35">
        <f>+B347+B354+B360</f>
        <v>10620006</v>
      </c>
      <c r="C361" s="35">
        <f t="shared" ref="C361:H361" si="106">+C347+C354+C360</f>
        <v>0</v>
      </c>
      <c r="D361" s="35">
        <f t="shared" si="106"/>
        <v>3365015</v>
      </c>
      <c r="E361" s="35">
        <f t="shared" si="106"/>
        <v>7254991</v>
      </c>
      <c r="F361" s="35">
        <f t="shared" si="106"/>
        <v>0</v>
      </c>
      <c r="G361" s="35">
        <f t="shared" si="106"/>
        <v>0</v>
      </c>
      <c r="H361" s="35">
        <f t="shared" si="106"/>
        <v>7254991</v>
      </c>
    </row>
    <row r="363" spans="1:9">
      <c r="A363" s="38" t="s">
        <v>20</v>
      </c>
      <c r="I363" s="37" t="s">
        <v>28</v>
      </c>
    </row>
    <row r="364" spans="1:9" ht="31.5">
      <c r="A364" s="32" t="s">
        <v>2</v>
      </c>
      <c r="B364" s="33" t="s">
        <v>21</v>
      </c>
      <c r="C364" s="33" t="s">
        <v>22</v>
      </c>
      <c r="D364" s="33" t="s">
        <v>23</v>
      </c>
      <c r="E364" s="33" t="s">
        <v>24</v>
      </c>
      <c r="F364" s="33" t="s">
        <v>25</v>
      </c>
      <c r="G364" s="33" t="s">
        <v>26</v>
      </c>
      <c r="H364" s="33" t="s">
        <v>27</v>
      </c>
      <c r="I364" s="33" t="s">
        <v>19</v>
      </c>
    </row>
    <row r="365" spans="1:9">
      <c r="A365" s="34" t="s">
        <v>10</v>
      </c>
      <c r="B365" s="35">
        <f>SUM(B366:B371)</f>
        <v>0</v>
      </c>
      <c r="C365" s="35">
        <f t="shared" ref="C365:H365" si="107">SUM(C366:C371)</f>
        <v>0</v>
      </c>
      <c r="D365" s="35">
        <f t="shared" si="107"/>
        <v>0</v>
      </c>
      <c r="E365" s="35">
        <f t="shared" si="107"/>
        <v>0</v>
      </c>
      <c r="F365" s="35">
        <f t="shared" si="107"/>
        <v>7254987</v>
      </c>
      <c r="G365" s="35">
        <f t="shared" si="107"/>
        <v>0</v>
      </c>
      <c r="H365" s="35">
        <f t="shared" si="107"/>
        <v>0</v>
      </c>
      <c r="I365" s="35">
        <f>SUM(B365:H365)</f>
        <v>7254987</v>
      </c>
    </row>
    <row r="366" spans="1:9">
      <c r="A366" s="36" t="s">
        <v>11</v>
      </c>
      <c r="B366" s="72"/>
      <c r="C366" s="72"/>
      <c r="D366" s="72"/>
      <c r="E366" s="72"/>
      <c r="F366" s="72">
        <v>6028000</v>
      </c>
      <c r="G366" s="72"/>
      <c r="H366" s="72"/>
      <c r="I366" s="35">
        <f t="shared" ref="I366:I379" si="108">SUM(B366:H366)</f>
        <v>6028000</v>
      </c>
    </row>
    <row r="367" spans="1:9">
      <c r="A367" s="36" t="s">
        <v>12</v>
      </c>
      <c r="B367" s="72"/>
      <c r="C367" s="72"/>
      <c r="D367" s="72"/>
      <c r="E367" s="72"/>
      <c r="F367" s="72">
        <v>0</v>
      </c>
      <c r="G367" s="72"/>
      <c r="H367" s="72"/>
      <c r="I367" s="35">
        <f t="shared" si="108"/>
        <v>0</v>
      </c>
    </row>
    <row r="368" spans="1:9">
      <c r="A368" s="36" t="s">
        <v>13</v>
      </c>
      <c r="B368" s="72"/>
      <c r="C368" s="72"/>
      <c r="D368" s="72"/>
      <c r="E368" s="72"/>
      <c r="F368" s="72">
        <v>232364</v>
      </c>
      <c r="G368" s="72"/>
      <c r="H368" s="72"/>
      <c r="I368" s="35">
        <f t="shared" si="108"/>
        <v>232364</v>
      </c>
    </row>
    <row r="369" spans="1:9">
      <c r="A369" s="36" t="s">
        <v>14</v>
      </c>
      <c r="B369" s="72"/>
      <c r="C369" s="72"/>
      <c r="D369" s="72"/>
      <c r="E369" s="72"/>
      <c r="F369" s="72">
        <v>994623</v>
      </c>
      <c r="G369" s="72"/>
      <c r="H369" s="72"/>
      <c r="I369" s="35">
        <f t="shared" si="108"/>
        <v>994623</v>
      </c>
    </row>
    <row r="370" spans="1:9">
      <c r="A370" s="36" t="s">
        <v>15</v>
      </c>
      <c r="B370" s="72"/>
      <c r="C370" s="72"/>
      <c r="D370" s="72"/>
      <c r="E370" s="72"/>
      <c r="F370" s="72">
        <f t="shared" ref="F370:F371" si="109">+H352</f>
        <v>0</v>
      </c>
      <c r="G370" s="72"/>
      <c r="H370" s="72"/>
      <c r="I370" s="35">
        <f t="shared" si="108"/>
        <v>0</v>
      </c>
    </row>
    <row r="371" spans="1:9">
      <c r="A371" s="36" t="s">
        <v>16</v>
      </c>
      <c r="B371" s="72"/>
      <c r="C371" s="72"/>
      <c r="D371" s="72"/>
      <c r="E371" s="72"/>
      <c r="F371" s="72">
        <f t="shared" si="109"/>
        <v>0</v>
      </c>
      <c r="G371" s="72"/>
      <c r="H371" s="72"/>
      <c r="I371" s="35">
        <f t="shared" si="108"/>
        <v>0</v>
      </c>
    </row>
    <row r="372" spans="1:9">
      <c r="A372" s="34" t="s">
        <v>17</v>
      </c>
      <c r="B372" s="35">
        <f>SUM(B373:B377)</f>
        <v>0</v>
      </c>
      <c r="C372" s="35">
        <f t="shared" ref="C372:H372" si="110">SUM(C373:C377)</f>
        <v>0</v>
      </c>
      <c r="D372" s="35">
        <f t="shared" si="110"/>
        <v>0</v>
      </c>
      <c r="E372" s="35">
        <f t="shared" si="110"/>
        <v>0</v>
      </c>
      <c r="F372" s="35">
        <f t="shared" si="110"/>
        <v>0</v>
      </c>
      <c r="G372" s="35">
        <f t="shared" si="110"/>
        <v>0</v>
      </c>
      <c r="H372" s="35">
        <f t="shared" si="110"/>
        <v>0</v>
      </c>
      <c r="I372" s="35">
        <f t="shared" si="108"/>
        <v>0</v>
      </c>
    </row>
    <row r="373" spans="1:9">
      <c r="A373" s="36" t="s">
        <v>11</v>
      </c>
      <c r="B373" s="72"/>
      <c r="C373" s="72"/>
      <c r="D373" s="72"/>
      <c r="E373" s="72"/>
      <c r="F373" s="72">
        <f>+H355</f>
        <v>0</v>
      </c>
      <c r="G373" s="72"/>
      <c r="H373" s="72"/>
      <c r="I373" s="35">
        <f t="shared" si="108"/>
        <v>0</v>
      </c>
    </row>
    <row r="374" spans="1:9">
      <c r="A374" s="36" t="s">
        <v>13</v>
      </c>
      <c r="B374" s="72"/>
      <c r="C374" s="72"/>
      <c r="D374" s="72"/>
      <c r="E374" s="72"/>
      <c r="F374" s="72">
        <f t="shared" ref="F374:F377" si="111">+H356</f>
        <v>0</v>
      </c>
      <c r="G374" s="72"/>
      <c r="H374" s="72"/>
      <c r="I374" s="35">
        <f t="shared" si="108"/>
        <v>0</v>
      </c>
    </row>
    <row r="375" spans="1:9">
      <c r="A375" s="36" t="s">
        <v>14</v>
      </c>
      <c r="B375" s="72"/>
      <c r="C375" s="72"/>
      <c r="D375" s="72"/>
      <c r="E375" s="72"/>
      <c r="F375" s="72">
        <f t="shared" si="111"/>
        <v>0</v>
      </c>
      <c r="G375" s="72"/>
      <c r="H375" s="72"/>
      <c r="I375" s="35">
        <f t="shared" si="108"/>
        <v>0</v>
      </c>
    </row>
    <row r="376" spans="1:9">
      <c r="A376" s="36" t="s">
        <v>15</v>
      </c>
      <c r="B376" s="72"/>
      <c r="C376" s="72"/>
      <c r="D376" s="72"/>
      <c r="E376" s="72"/>
      <c r="F376" s="72">
        <f t="shared" si="111"/>
        <v>0</v>
      </c>
      <c r="G376" s="72"/>
      <c r="H376" s="72"/>
      <c r="I376" s="35">
        <f t="shared" si="108"/>
        <v>0</v>
      </c>
    </row>
    <row r="377" spans="1:9">
      <c r="A377" s="36" t="s">
        <v>16</v>
      </c>
      <c r="B377" s="72"/>
      <c r="C377" s="72"/>
      <c r="D377" s="72"/>
      <c r="E377" s="72"/>
      <c r="F377" s="72">
        <f t="shared" si="111"/>
        <v>0</v>
      </c>
      <c r="G377" s="72"/>
      <c r="H377" s="72"/>
      <c r="I377" s="35">
        <f t="shared" si="108"/>
        <v>0</v>
      </c>
    </row>
    <row r="378" spans="1:9">
      <c r="A378" s="34" t="s">
        <v>18</v>
      </c>
      <c r="B378" s="72"/>
      <c r="C378" s="72"/>
      <c r="D378" s="72"/>
      <c r="E378" s="72"/>
      <c r="F378" s="72">
        <v>4</v>
      </c>
      <c r="G378" s="72"/>
      <c r="H378" s="72"/>
      <c r="I378" s="35">
        <f t="shared" si="108"/>
        <v>4</v>
      </c>
    </row>
    <row r="379" spans="1:9">
      <c r="A379" s="32" t="s">
        <v>19</v>
      </c>
      <c r="B379" s="35">
        <f>+B365+B372+B378</f>
        <v>0</v>
      </c>
      <c r="C379" s="35">
        <f t="shared" ref="C379:H379" si="112">+C365+C372+C378</f>
        <v>0</v>
      </c>
      <c r="D379" s="35">
        <f t="shared" si="112"/>
        <v>0</v>
      </c>
      <c r="E379" s="35">
        <f t="shared" si="112"/>
        <v>0</v>
      </c>
      <c r="F379" s="35">
        <f t="shared" si="112"/>
        <v>7254991</v>
      </c>
      <c r="G379" s="35">
        <f t="shared" si="112"/>
        <v>0</v>
      </c>
      <c r="H379" s="35">
        <f t="shared" si="112"/>
        <v>0</v>
      </c>
      <c r="I379" s="35">
        <f t="shared" si="108"/>
        <v>7254991</v>
      </c>
    </row>
    <row r="381" spans="1:9">
      <c r="A381" t="s">
        <v>323</v>
      </c>
    </row>
    <row r="382" spans="1:9">
      <c r="A382" t="s">
        <v>0</v>
      </c>
    </row>
    <row r="383" spans="1:9">
      <c r="A383" s="1" t="s">
        <v>1</v>
      </c>
      <c r="H383" s="37" t="s">
        <v>28</v>
      </c>
    </row>
    <row r="384" spans="1:9" ht="47.25">
      <c r="A384" s="32" t="s">
        <v>2</v>
      </c>
      <c r="B384" s="33" t="s">
        <v>3</v>
      </c>
      <c r="C384" s="33" t="s">
        <v>4</v>
      </c>
      <c r="D384" s="33" t="s">
        <v>5</v>
      </c>
      <c r="E384" s="33" t="s">
        <v>6</v>
      </c>
      <c r="F384" s="33" t="s">
        <v>7</v>
      </c>
      <c r="G384" s="33" t="s">
        <v>8</v>
      </c>
      <c r="H384" s="33" t="s">
        <v>9</v>
      </c>
    </row>
    <row r="385" spans="1:8">
      <c r="A385" s="34" t="s">
        <v>10</v>
      </c>
      <c r="B385" s="35">
        <f>SUM(B386:B391)</f>
        <v>3378633</v>
      </c>
      <c r="C385" s="35">
        <f t="shared" ref="C385:H385" si="113">SUM(C386:C391)</f>
        <v>0</v>
      </c>
      <c r="D385" s="35">
        <f t="shared" si="113"/>
        <v>441213</v>
      </c>
      <c r="E385" s="35">
        <f t="shared" si="113"/>
        <v>2937420</v>
      </c>
      <c r="F385" s="35">
        <f t="shared" si="113"/>
        <v>0</v>
      </c>
      <c r="G385" s="35">
        <f t="shared" si="113"/>
        <v>0</v>
      </c>
      <c r="H385" s="35">
        <f t="shared" si="113"/>
        <v>2937420</v>
      </c>
    </row>
    <row r="386" spans="1:8">
      <c r="A386" s="36" t="s">
        <v>11</v>
      </c>
      <c r="B386" s="72">
        <v>0</v>
      </c>
      <c r="C386" s="72">
        <v>0</v>
      </c>
      <c r="D386" s="72">
        <v>0</v>
      </c>
      <c r="E386" s="35">
        <f>+B386+C386-D386</f>
        <v>0</v>
      </c>
      <c r="F386" s="72">
        <v>0</v>
      </c>
      <c r="G386" s="72">
        <v>0</v>
      </c>
      <c r="H386" s="35">
        <f>+E386-F386</f>
        <v>0</v>
      </c>
    </row>
    <row r="387" spans="1:8">
      <c r="A387" s="36" t="s">
        <v>12</v>
      </c>
      <c r="B387" s="72">
        <v>0</v>
      </c>
      <c r="C387" s="72">
        <v>0</v>
      </c>
      <c r="D387" s="72">
        <v>0</v>
      </c>
      <c r="E387" s="35">
        <f t="shared" ref="E387:E398" si="114">+B387+C387-D387</f>
        <v>0</v>
      </c>
      <c r="F387" s="72">
        <v>0</v>
      </c>
      <c r="G387" s="72">
        <v>0</v>
      </c>
      <c r="H387" s="35">
        <f t="shared" ref="H387:H391" si="115">+E387-F387</f>
        <v>0</v>
      </c>
    </row>
    <row r="388" spans="1:8">
      <c r="A388" s="36" t="s">
        <v>13</v>
      </c>
      <c r="B388" s="72">
        <v>3319349</v>
      </c>
      <c r="C388" s="72">
        <v>0</v>
      </c>
      <c r="D388" s="72">
        <v>422502</v>
      </c>
      <c r="E388" s="35">
        <f>+B388+C388-D388</f>
        <v>2896847</v>
      </c>
      <c r="F388" s="72">
        <v>0</v>
      </c>
      <c r="G388" s="72">
        <v>0</v>
      </c>
      <c r="H388" s="35">
        <f t="shared" si="115"/>
        <v>2896847</v>
      </c>
    </row>
    <row r="389" spans="1:8">
      <c r="A389" s="36" t="s">
        <v>14</v>
      </c>
      <c r="B389" s="72">
        <v>59284</v>
      </c>
      <c r="C389" s="72"/>
      <c r="D389" s="72">
        <v>18711</v>
      </c>
      <c r="E389" s="35">
        <f t="shared" si="114"/>
        <v>40573</v>
      </c>
      <c r="F389" s="72">
        <v>0</v>
      </c>
      <c r="G389" s="72">
        <v>0</v>
      </c>
      <c r="H389" s="35">
        <f t="shared" si="115"/>
        <v>40573</v>
      </c>
    </row>
    <row r="390" spans="1:8">
      <c r="A390" s="36" t="s">
        <v>15</v>
      </c>
      <c r="B390" s="72">
        <v>0</v>
      </c>
      <c r="C390" s="72">
        <v>0</v>
      </c>
      <c r="D390" s="72">
        <v>0</v>
      </c>
      <c r="E390" s="35">
        <f t="shared" si="114"/>
        <v>0</v>
      </c>
      <c r="F390" s="72">
        <v>0</v>
      </c>
      <c r="G390" s="72">
        <v>0</v>
      </c>
      <c r="H390" s="35">
        <f t="shared" si="115"/>
        <v>0</v>
      </c>
    </row>
    <row r="391" spans="1:8">
      <c r="A391" s="36" t="s">
        <v>16</v>
      </c>
      <c r="B391" s="72">
        <v>0</v>
      </c>
      <c r="C391" s="72">
        <v>0</v>
      </c>
      <c r="D391" s="72">
        <v>0</v>
      </c>
      <c r="E391" s="35">
        <f t="shared" si="114"/>
        <v>0</v>
      </c>
      <c r="F391" s="72">
        <v>0</v>
      </c>
      <c r="G391" s="72">
        <v>0</v>
      </c>
      <c r="H391" s="35">
        <f t="shared" si="115"/>
        <v>0</v>
      </c>
    </row>
    <row r="392" spans="1:8">
      <c r="A392" s="34" t="s">
        <v>17</v>
      </c>
      <c r="B392" s="35">
        <f>SUM(B393:B397)</f>
        <v>0</v>
      </c>
      <c r="C392" s="35">
        <f t="shared" ref="C392:H392" si="116">SUM(C393:C397)</f>
        <v>0</v>
      </c>
      <c r="D392" s="35">
        <f t="shared" si="116"/>
        <v>0</v>
      </c>
      <c r="E392" s="35">
        <f t="shared" si="116"/>
        <v>0</v>
      </c>
      <c r="F392" s="35">
        <f t="shared" si="116"/>
        <v>0</v>
      </c>
      <c r="G392" s="35">
        <f t="shared" si="116"/>
        <v>0</v>
      </c>
      <c r="H392" s="35">
        <f t="shared" si="116"/>
        <v>0</v>
      </c>
    </row>
    <row r="393" spans="1:8">
      <c r="A393" s="36" t="s">
        <v>11</v>
      </c>
      <c r="B393" s="72">
        <v>0</v>
      </c>
      <c r="C393" s="72">
        <v>0</v>
      </c>
      <c r="D393" s="72">
        <v>0</v>
      </c>
      <c r="E393" s="35">
        <f t="shared" si="114"/>
        <v>0</v>
      </c>
      <c r="F393" s="72">
        <v>0</v>
      </c>
      <c r="G393" s="72">
        <v>0</v>
      </c>
      <c r="H393" s="35">
        <f t="shared" ref="H393:H398" si="117">+E393-F393</f>
        <v>0</v>
      </c>
    </row>
    <row r="394" spans="1:8">
      <c r="A394" s="36" t="s">
        <v>13</v>
      </c>
      <c r="B394" s="72">
        <v>0</v>
      </c>
      <c r="C394" s="72">
        <v>0</v>
      </c>
      <c r="D394" s="72">
        <v>0</v>
      </c>
      <c r="E394" s="35">
        <f t="shared" si="114"/>
        <v>0</v>
      </c>
      <c r="F394" s="72">
        <v>0</v>
      </c>
      <c r="G394" s="72">
        <v>0</v>
      </c>
      <c r="H394" s="35">
        <f t="shared" si="117"/>
        <v>0</v>
      </c>
    </row>
    <row r="395" spans="1:8">
      <c r="A395" s="36" t="s">
        <v>14</v>
      </c>
      <c r="B395" s="72">
        <v>0</v>
      </c>
      <c r="C395" s="72">
        <v>0</v>
      </c>
      <c r="D395" s="72">
        <v>0</v>
      </c>
      <c r="E395" s="35">
        <f t="shared" si="114"/>
        <v>0</v>
      </c>
      <c r="F395" s="72">
        <v>0</v>
      </c>
      <c r="G395" s="72">
        <v>0</v>
      </c>
      <c r="H395" s="35">
        <f t="shared" si="117"/>
        <v>0</v>
      </c>
    </row>
    <row r="396" spans="1:8">
      <c r="A396" s="36" t="s">
        <v>15</v>
      </c>
      <c r="B396" s="72">
        <v>0</v>
      </c>
      <c r="C396" s="72">
        <v>0</v>
      </c>
      <c r="D396" s="72">
        <v>0</v>
      </c>
      <c r="E396" s="35">
        <f t="shared" si="114"/>
        <v>0</v>
      </c>
      <c r="F396" s="72">
        <v>0</v>
      </c>
      <c r="G396" s="72">
        <v>0</v>
      </c>
      <c r="H396" s="35">
        <f t="shared" si="117"/>
        <v>0</v>
      </c>
    </row>
    <row r="397" spans="1:8">
      <c r="A397" s="36" t="s">
        <v>16</v>
      </c>
      <c r="B397" s="72">
        <v>0</v>
      </c>
      <c r="C397" s="72">
        <v>0</v>
      </c>
      <c r="D397" s="72">
        <v>0</v>
      </c>
      <c r="E397" s="35">
        <f t="shared" si="114"/>
        <v>0</v>
      </c>
      <c r="F397" s="72">
        <v>0</v>
      </c>
      <c r="G397" s="72">
        <v>0</v>
      </c>
      <c r="H397" s="35">
        <f t="shared" si="117"/>
        <v>0</v>
      </c>
    </row>
    <row r="398" spans="1:8">
      <c r="A398" s="34" t="s">
        <v>18</v>
      </c>
      <c r="B398" s="72">
        <v>794051</v>
      </c>
      <c r="C398" s="72">
        <v>0</v>
      </c>
      <c r="D398" s="72">
        <v>146021</v>
      </c>
      <c r="E398" s="35">
        <f t="shared" si="114"/>
        <v>648030</v>
      </c>
      <c r="F398" s="72">
        <v>0</v>
      </c>
      <c r="G398" s="72">
        <v>0</v>
      </c>
      <c r="H398" s="35">
        <f t="shared" si="117"/>
        <v>648030</v>
      </c>
    </row>
    <row r="399" spans="1:8">
      <c r="A399" s="32" t="s">
        <v>19</v>
      </c>
      <c r="B399" s="35">
        <f>+B385+B392+B398</f>
        <v>4172684</v>
      </c>
      <c r="C399" s="35">
        <f t="shared" ref="C399:H399" si="118">+C385+C392+C398</f>
        <v>0</v>
      </c>
      <c r="D399" s="35">
        <f t="shared" si="118"/>
        <v>587234</v>
      </c>
      <c r="E399" s="35">
        <f t="shared" si="118"/>
        <v>3585450</v>
      </c>
      <c r="F399" s="35">
        <f t="shared" si="118"/>
        <v>0</v>
      </c>
      <c r="G399" s="35">
        <f t="shared" si="118"/>
        <v>0</v>
      </c>
      <c r="H399" s="35">
        <f t="shared" si="118"/>
        <v>3585450</v>
      </c>
    </row>
    <row r="401" spans="1:9">
      <c r="A401" s="38" t="s">
        <v>20</v>
      </c>
      <c r="I401" s="37" t="s">
        <v>28</v>
      </c>
    </row>
    <row r="402" spans="1:9" ht="31.5">
      <c r="A402" s="32" t="s">
        <v>2</v>
      </c>
      <c r="B402" s="33" t="s">
        <v>21</v>
      </c>
      <c r="C402" s="33" t="s">
        <v>22</v>
      </c>
      <c r="D402" s="33" t="s">
        <v>23</v>
      </c>
      <c r="E402" s="33" t="s">
        <v>24</v>
      </c>
      <c r="F402" s="33" t="s">
        <v>25</v>
      </c>
      <c r="G402" s="33" t="s">
        <v>26</v>
      </c>
      <c r="H402" s="33" t="s">
        <v>27</v>
      </c>
      <c r="I402" s="33" t="s">
        <v>19</v>
      </c>
    </row>
    <row r="403" spans="1:9">
      <c r="A403" s="34" t="s">
        <v>10</v>
      </c>
      <c r="B403" s="35">
        <f>SUM(B404:B409)</f>
        <v>0</v>
      </c>
      <c r="C403" s="35">
        <f t="shared" ref="C403:H403" si="119">SUM(C404:C409)</f>
        <v>0</v>
      </c>
      <c r="D403" s="35">
        <f t="shared" si="119"/>
        <v>0</v>
      </c>
      <c r="E403" s="35">
        <f t="shared" si="119"/>
        <v>0</v>
      </c>
      <c r="F403" s="35">
        <f t="shared" si="119"/>
        <v>2937420</v>
      </c>
      <c r="G403" s="35">
        <f t="shared" si="119"/>
        <v>0</v>
      </c>
      <c r="H403" s="35">
        <f t="shared" si="119"/>
        <v>0</v>
      </c>
      <c r="I403" s="35">
        <f>SUM(B403:H403)</f>
        <v>2937420</v>
      </c>
    </row>
    <row r="404" spans="1:9">
      <c r="A404" s="36" t="s">
        <v>11</v>
      </c>
      <c r="B404" s="72"/>
      <c r="C404" s="72"/>
      <c r="D404" s="72"/>
      <c r="E404" s="72"/>
      <c r="F404" s="72">
        <v>0</v>
      </c>
      <c r="G404" s="72"/>
      <c r="H404" s="72"/>
      <c r="I404" s="35">
        <f t="shared" ref="I404:I417" si="120">SUM(B404:H404)</f>
        <v>0</v>
      </c>
    </row>
    <row r="405" spans="1:9">
      <c r="A405" s="36" t="s">
        <v>12</v>
      </c>
      <c r="B405" s="72"/>
      <c r="C405" s="72"/>
      <c r="D405" s="72"/>
      <c r="E405" s="72"/>
      <c r="F405" s="72">
        <v>0</v>
      </c>
      <c r="G405" s="72"/>
      <c r="H405" s="72"/>
      <c r="I405" s="35">
        <f t="shared" si="120"/>
        <v>0</v>
      </c>
    </row>
    <row r="406" spans="1:9">
      <c r="A406" s="36" t="s">
        <v>13</v>
      </c>
      <c r="B406" s="72"/>
      <c r="C406" s="72"/>
      <c r="D406" s="72"/>
      <c r="E406" s="72"/>
      <c r="F406" s="72">
        <v>2896847</v>
      </c>
      <c r="G406" s="72"/>
      <c r="H406" s="72"/>
      <c r="I406" s="35">
        <f t="shared" si="120"/>
        <v>2896847</v>
      </c>
    </row>
    <row r="407" spans="1:9">
      <c r="A407" s="36" t="s">
        <v>14</v>
      </c>
      <c r="B407" s="72"/>
      <c r="C407" s="72"/>
      <c r="D407" s="72"/>
      <c r="E407" s="72"/>
      <c r="F407" s="72">
        <v>40573</v>
      </c>
      <c r="G407" s="72"/>
      <c r="H407" s="72"/>
      <c r="I407" s="35">
        <f t="shared" si="120"/>
        <v>40573</v>
      </c>
    </row>
    <row r="408" spans="1:9">
      <c r="A408" s="36" t="s">
        <v>15</v>
      </c>
      <c r="B408" s="72"/>
      <c r="C408" s="72"/>
      <c r="D408" s="72"/>
      <c r="E408" s="72"/>
      <c r="F408" s="72">
        <v>0</v>
      </c>
      <c r="G408" s="72"/>
      <c r="H408" s="72"/>
      <c r="I408" s="35">
        <f t="shared" si="120"/>
        <v>0</v>
      </c>
    </row>
    <row r="409" spans="1:9">
      <c r="A409" s="36" t="s">
        <v>16</v>
      </c>
      <c r="B409" s="72"/>
      <c r="C409" s="72"/>
      <c r="D409" s="72"/>
      <c r="E409" s="72"/>
      <c r="F409" s="72">
        <v>0</v>
      </c>
      <c r="G409" s="72"/>
      <c r="H409" s="72"/>
      <c r="I409" s="35">
        <f t="shared" si="120"/>
        <v>0</v>
      </c>
    </row>
    <row r="410" spans="1:9">
      <c r="A410" s="34" t="s">
        <v>17</v>
      </c>
      <c r="B410" s="35">
        <f>SUM(B411:B415)</f>
        <v>0</v>
      </c>
      <c r="C410" s="35">
        <f t="shared" ref="C410:H410" si="121">SUM(C411:C415)</f>
        <v>0</v>
      </c>
      <c r="D410" s="35">
        <f t="shared" si="121"/>
        <v>0</v>
      </c>
      <c r="E410" s="35">
        <f t="shared" si="121"/>
        <v>0</v>
      </c>
      <c r="F410" s="35">
        <f t="shared" si="121"/>
        <v>0</v>
      </c>
      <c r="G410" s="35">
        <f t="shared" si="121"/>
        <v>0</v>
      </c>
      <c r="H410" s="35">
        <f t="shared" si="121"/>
        <v>0</v>
      </c>
      <c r="I410" s="35">
        <f t="shared" si="120"/>
        <v>0</v>
      </c>
    </row>
    <row r="411" spans="1:9">
      <c r="A411" s="36" t="s">
        <v>11</v>
      </c>
      <c r="B411" s="72"/>
      <c r="C411" s="72"/>
      <c r="D411" s="72"/>
      <c r="E411" s="72"/>
      <c r="F411" s="72">
        <f t="shared" ref="F411:F416" si="122">+H393</f>
        <v>0</v>
      </c>
      <c r="G411" s="72"/>
      <c r="H411" s="72"/>
      <c r="I411" s="35">
        <f t="shared" si="120"/>
        <v>0</v>
      </c>
    </row>
    <row r="412" spans="1:9">
      <c r="A412" s="36" t="s">
        <v>13</v>
      </c>
      <c r="B412" s="72"/>
      <c r="C412" s="72"/>
      <c r="D412" s="72"/>
      <c r="E412" s="72"/>
      <c r="F412" s="72">
        <f t="shared" si="122"/>
        <v>0</v>
      </c>
      <c r="G412" s="72"/>
      <c r="H412" s="72"/>
      <c r="I412" s="35">
        <f t="shared" si="120"/>
        <v>0</v>
      </c>
    </row>
    <row r="413" spans="1:9">
      <c r="A413" s="36" t="s">
        <v>14</v>
      </c>
      <c r="B413" s="72"/>
      <c r="C413" s="72"/>
      <c r="D413" s="72"/>
      <c r="E413" s="72"/>
      <c r="F413" s="72">
        <f t="shared" si="122"/>
        <v>0</v>
      </c>
      <c r="G413" s="72"/>
      <c r="H413" s="72"/>
      <c r="I413" s="35">
        <f t="shared" si="120"/>
        <v>0</v>
      </c>
    </row>
    <row r="414" spans="1:9">
      <c r="A414" s="36" t="s">
        <v>15</v>
      </c>
      <c r="B414" s="72"/>
      <c r="C414" s="72"/>
      <c r="D414" s="72"/>
      <c r="E414" s="72"/>
      <c r="F414" s="72">
        <f t="shared" si="122"/>
        <v>0</v>
      </c>
      <c r="G414" s="72"/>
      <c r="H414" s="72"/>
      <c r="I414" s="35">
        <f t="shared" si="120"/>
        <v>0</v>
      </c>
    </row>
    <row r="415" spans="1:9">
      <c r="A415" s="36" t="s">
        <v>16</v>
      </c>
      <c r="B415" s="72"/>
      <c r="C415" s="72"/>
      <c r="D415" s="72"/>
      <c r="E415" s="72"/>
      <c r="F415" s="72">
        <f t="shared" si="122"/>
        <v>0</v>
      </c>
      <c r="G415" s="72"/>
      <c r="H415" s="72"/>
      <c r="I415" s="35">
        <f t="shared" si="120"/>
        <v>0</v>
      </c>
    </row>
    <row r="416" spans="1:9">
      <c r="A416" s="34" t="s">
        <v>18</v>
      </c>
      <c r="B416" s="72"/>
      <c r="C416" s="72"/>
      <c r="D416" s="72"/>
      <c r="E416" s="72"/>
      <c r="F416" s="72">
        <f t="shared" si="122"/>
        <v>648030</v>
      </c>
      <c r="G416" s="72"/>
      <c r="H416" s="72"/>
      <c r="I416" s="35">
        <f t="shared" si="120"/>
        <v>648030</v>
      </c>
    </row>
    <row r="417" spans="1:9">
      <c r="A417" s="32" t="s">
        <v>19</v>
      </c>
      <c r="B417" s="35">
        <f>+B403+B410+B416</f>
        <v>0</v>
      </c>
      <c r="C417" s="35">
        <f t="shared" ref="C417:H417" si="123">+C403+C410+C416</f>
        <v>0</v>
      </c>
      <c r="D417" s="35">
        <f t="shared" si="123"/>
        <v>0</v>
      </c>
      <c r="E417" s="35">
        <f t="shared" si="123"/>
        <v>0</v>
      </c>
      <c r="F417" s="35">
        <f t="shared" si="123"/>
        <v>3585450</v>
      </c>
      <c r="G417" s="35">
        <f t="shared" si="123"/>
        <v>0</v>
      </c>
      <c r="H417" s="35">
        <f t="shared" si="123"/>
        <v>0</v>
      </c>
      <c r="I417" s="35">
        <f t="shared" si="120"/>
        <v>3585450</v>
      </c>
    </row>
    <row r="419" spans="1:9">
      <c r="A419" t="s">
        <v>324</v>
      </c>
    </row>
    <row r="420" spans="1:9">
      <c r="A420" t="s">
        <v>0</v>
      </c>
    </row>
    <row r="421" spans="1:9">
      <c r="A421" s="1" t="s">
        <v>1</v>
      </c>
      <c r="H421" s="37" t="s">
        <v>28</v>
      </c>
    </row>
    <row r="422" spans="1:9" ht="47.25">
      <c r="A422" s="32" t="s">
        <v>2</v>
      </c>
      <c r="B422" s="33" t="s">
        <v>3</v>
      </c>
      <c r="C422" s="33" t="s">
        <v>4</v>
      </c>
      <c r="D422" s="33" t="s">
        <v>5</v>
      </c>
      <c r="E422" s="33" t="s">
        <v>6</v>
      </c>
      <c r="F422" s="33" t="s">
        <v>7</v>
      </c>
      <c r="G422" s="33" t="s">
        <v>8</v>
      </c>
      <c r="H422" s="33" t="s">
        <v>9</v>
      </c>
    </row>
    <row r="423" spans="1:9">
      <c r="A423" s="34" t="s">
        <v>10</v>
      </c>
      <c r="B423" s="35">
        <f>SUM(B424:B429)</f>
        <v>0</v>
      </c>
      <c r="C423" s="35">
        <f t="shared" ref="C423:H423" si="124">SUM(C424:C429)</f>
        <v>0</v>
      </c>
      <c r="D423" s="35">
        <f t="shared" si="124"/>
        <v>0</v>
      </c>
      <c r="E423" s="35">
        <f t="shared" si="124"/>
        <v>0</v>
      </c>
      <c r="F423" s="35">
        <f t="shared" si="124"/>
        <v>0</v>
      </c>
      <c r="G423" s="35">
        <f t="shared" si="124"/>
        <v>0</v>
      </c>
      <c r="H423" s="35">
        <f t="shared" si="124"/>
        <v>0</v>
      </c>
    </row>
    <row r="424" spans="1:9">
      <c r="A424" s="36" t="s">
        <v>11</v>
      </c>
      <c r="B424" s="72">
        <v>0</v>
      </c>
      <c r="C424" s="72">
        <v>0</v>
      </c>
      <c r="D424" s="72">
        <v>0</v>
      </c>
      <c r="E424" s="35">
        <f>+B424+C424-D424</f>
        <v>0</v>
      </c>
      <c r="F424" s="72">
        <v>0</v>
      </c>
      <c r="G424" s="72">
        <v>0</v>
      </c>
      <c r="H424" s="35">
        <f>+E424-F424</f>
        <v>0</v>
      </c>
    </row>
    <row r="425" spans="1:9">
      <c r="A425" s="36" t="s">
        <v>12</v>
      </c>
      <c r="B425" s="72">
        <v>0</v>
      </c>
      <c r="C425" s="72">
        <v>0</v>
      </c>
      <c r="D425" s="72">
        <v>0</v>
      </c>
      <c r="E425" s="35">
        <f t="shared" ref="E425:E436" si="125">+B425+C425-D425</f>
        <v>0</v>
      </c>
      <c r="F425" s="72">
        <v>0</v>
      </c>
      <c r="G425" s="72">
        <v>0</v>
      </c>
      <c r="H425" s="35">
        <f t="shared" ref="H425:H429" si="126">+E425-F425</f>
        <v>0</v>
      </c>
    </row>
    <row r="426" spans="1:9">
      <c r="A426" s="36" t="s">
        <v>13</v>
      </c>
      <c r="B426" s="72">
        <v>0</v>
      </c>
      <c r="C426" s="72">
        <v>0</v>
      </c>
      <c r="D426" s="72">
        <v>0</v>
      </c>
      <c r="E426" s="35">
        <f t="shared" si="125"/>
        <v>0</v>
      </c>
      <c r="F426" s="72">
        <v>0</v>
      </c>
      <c r="G426" s="72">
        <v>0</v>
      </c>
      <c r="H426" s="35">
        <f t="shared" si="126"/>
        <v>0</v>
      </c>
    </row>
    <row r="427" spans="1:9">
      <c r="A427" s="36" t="s">
        <v>14</v>
      </c>
      <c r="B427" s="72">
        <v>0</v>
      </c>
      <c r="C427" s="72">
        <v>0</v>
      </c>
      <c r="D427" s="72">
        <v>0</v>
      </c>
      <c r="E427" s="35">
        <f t="shared" si="125"/>
        <v>0</v>
      </c>
      <c r="F427" s="72">
        <v>0</v>
      </c>
      <c r="G427" s="72">
        <v>0</v>
      </c>
      <c r="H427" s="35">
        <f t="shared" si="126"/>
        <v>0</v>
      </c>
    </row>
    <row r="428" spans="1:9">
      <c r="A428" s="36" t="s">
        <v>15</v>
      </c>
      <c r="B428" s="72">
        <v>0</v>
      </c>
      <c r="C428" s="72">
        <v>0</v>
      </c>
      <c r="D428" s="72">
        <v>0</v>
      </c>
      <c r="E428" s="35">
        <f t="shared" si="125"/>
        <v>0</v>
      </c>
      <c r="F428" s="72">
        <v>0</v>
      </c>
      <c r="G428" s="72">
        <v>0</v>
      </c>
      <c r="H428" s="35">
        <f t="shared" si="126"/>
        <v>0</v>
      </c>
    </row>
    <row r="429" spans="1:9">
      <c r="A429" s="36" t="s">
        <v>16</v>
      </c>
      <c r="B429" s="72">
        <v>0</v>
      </c>
      <c r="C429" s="72">
        <v>0</v>
      </c>
      <c r="D429" s="72">
        <v>0</v>
      </c>
      <c r="E429" s="35">
        <f t="shared" si="125"/>
        <v>0</v>
      </c>
      <c r="F429" s="72">
        <v>0</v>
      </c>
      <c r="G429" s="72">
        <v>0</v>
      </c>
      <c r="H429" s="35">
        <f t="shared" si="126"/>
        <v>0</v>
      </c>
    </row>
    <row r="430" spans="1:9">
      <c r="A430" s="34" t="s">
        <v>17</v>
      </c>
      <c r="B430" s="35">
        <f>SUM(B431:B435)</f>
        <v>0</v>
      </c>
      <c r="C430" s="35">
        <f t="shared" ref="C430:H430" si="127">SUM(C431:C435)</f>
        <v>0</v>
      </c>
      <c r="D430" s="35">
        <f t="shared" si="127"/>
        <v>0</v>
      </c>
      <c r="E430" s="35">
        <f t="shared" si="127"/>
        <v>0</v>
      </c>
      <c r="F430" s="35">
        <f t="shared" si="127"/>
        <v>0</v>
      </c>
      <c r="G430" s="35">
        <f t="shared" si="127"/>
        <v>0</v>
      </c>
      <c r="H430" s="35">
        <f t="shared" si="127"/>
        <v>0</v>
      </c>
    </row>
    <row r="431" spans="1:9">
      <c r="A431" s="36" t="s">
        <v>11</v>
      </c>
      <c r="B431" s="72">
        <v>0</v>
      </c>
      <c r="C431" s="72">
        <v>0</v>
      </c>
      <c r="D431" s="72">
        <v>0</v>
      </c>
      <c r="E431" s="35">
        <f t="shared" si="125"/>
        <v>0</v>
      </c>
      <c r="F431" s="72">
        <v>0</v>
      </c>
      <c r="G431" s="72">
        <v>0</v>
      </c>
      <c r="H431" s="35">
        <f t="shared" ref="H431:H436" si="128">+E431-F431</f>
        <v>0</v>
      </c>
    </row>
    <row r="432" spans="1:9">
      <c r="A432" s="36" t="s">
        <v>13</v>
      </c>
      <c r="B432" s="72">
        <v>0</v>
      </c>
      <c r="C432" s="72">
        <v>0</v>
      </c>
      <c r="D432" s="72">
        <v>0</v>
      </c>
      <c r="E432" s="35">
        <f t="shared" si="125"/>
        <v>0</v>
      </c>
      <c r="F432" s="72">
        <v>0</v>
      </c>
      <c r="G432" s="72">
        <v>0</v>
      </c>
      <c r="H432" s="35">
        <f t="shared" si="128"/>
        <v>0</v>
      </c>
    </row>
    <row r="433" spans="1:9">
      <c r="A433" s="36" t="s">
        <v>14</v>
      </c>
      <c r="B433" s="72">
        <v>0</v>
      </c>
      <c r="C433" s="72">
        <v>0</v>
      </c>
      <c r="D433" s="72">
        <v>0</v>
      </c>
      <c r="E433" s="35">
        <f t="shared" si="125"/>
        <v>0</v>
      </c>
      <c r="F433" s="72">
        <v>0</v>
      </c>
      <c r="G433" s="72">
        <v>0</v>
      </c>
      <c r="H433" s="35">
        <f t="shared" si="128"/>
        <v>0</v>
      </c>
    </row>
    <row r="434" spans="1:9">
      <c r="A434" s="36" t="s">
        <v>15</v>
      </c>
      <c r="B434" s="72">
        <v>0</v>
      </c>
      <c r="C434" s="72">
        <v>0</v>
      </c>
      <c r="D434" s="72">
        <v>0</v>
      </c>
      <c r="E434" s="35">
        <f t="shared" si="125"/>
        <v>0</v>
      </c>
      <c r="F434" s="72">
        <v>0</v>
      </c>
      <c r="G434" s="72">
        <v>0</v>
      </c>
      <c r="H434" s="35">
        <f t="shared" si="128"/>
        <v>0</v>
      </c>
    </row>
    <row r="435" spans="1:9">
      <c r="A435" s="36" t="s">
        <v>16</v>
      </c>
      <c r="B435" s="72">
        <v>0</v>
      </c>
      <c r="C435" s="72">
        <v>0</v>
      </c>
      <c r="D435" s="72">
        <v>0</v>
      </c>
      <c r="E435" s="35">
        <f t="shared" si="125"/>
        <v>0</v>
      </c>
      <c r="F435" s="72">
        <v>0</v>
      </c>
      <c r="G435" s="72">
        <v>0</v>
      </c>
      <c r="H435" s="35">
        <f t="shared" si="128"/>
        <v>0</v>
      </c>
    </row>
    <row r="436" spans="1:9">
      <c r="A436" s="34" t="s">
        <v>18</v>
      </c>
      <c r="B436" s="72">
        <v>10033693</v>
      </c>
      <c r="C436" s="72">
        <v>0</v>
      </c>
      <c r="D436" s="72">
        <v>5987</v>
      </c>
      <c r="E436" s="35">
        <f t="shared" si="125"/>
        <v>10027706</v>
      </c>
      <c r="F436" s="72">
        <v>0</v>
      </c>
      <c r="G436" s="72">
        <v>0</v>
      </c>
      <c r="H436" s="35">
        <f t="shared" si="128"/>
        <v>10027706</v>
      </c>
    </row>
    <row r="437" spans="1:9">
      <c r="A437" s="32" t="s">
        <v>19</v>
      </c>
      <c r="B437" s="35">
        <f>+B423+B430+B436</f>
        <v>10033693</v>
      </c>
      <c r="C437" s="35">
        <f t="shared" ref="C437:H437" si="129">+C423+C430+C436</f>
        <v>0</v>
      </c>
      <c r="D437" s="35">
        <f t="shared" si="129"/>
        <v>5987</v>
      </c>
      <c r="E437" s="35">
        <f t="shared" si="129"/>
        <v>10027706</v>
      </c>
      <c r="F437" s="35">
        <f t="shared" si="129"/>
        <v>0</v>
      </c>
      <c r="G437" s="35">
        <f t="shared" si="129"/>
        <v>0</v>
      </c>
      <c r="H437" s="35">
        <f t="shared" si="129"/>
        <v>10027706</v>
      </c>
    </row>
    <row r="439" spans="1:9">
      <c r="A439" s="38" t="s">
        <v>20</v>
      </c>
      <c r="I439" s="37" t="s">
        <v>28</v>
      </c>
    </row>
    <row r="440" spans="1:9" ht="31.5">
      <c r="A440" s="32" t="s">
        <v>2</v>
      </c>
      <c r="B440" s="33" t="s">
        <v>21</v>
      </c>
      <c r="C440" s="33" t="s">
        <v>22</v>
      </c>
      <c r="D440" s="33" t="s">
        <v>23</v>
      </c>
      <c r="E440" s="33" t="s">
        <v>24</v>
      </c>
      <c r="F440" s="33" t="s">
        <v>25</v>
      </c>
      <c r="G440" s="33" t="s">
        <v>26</v>
      </c>
      <c r="H440" s="33" t="s">
        <v>27</v>
      </c>
      <c r="I440" s="33" t="s">
        <v>19</v>
      </c>
    </row>
    <row r="441" spans="1:9">
      <c r="A441" s="34" t="s">
        <v>10</v>
      </c>
      <c r="B441" s="35">
        <f>SUM(B442:B447)</f>
        <v>0</v>
      </c>
      <c r="C441" s="35">
        <f t="shared" ref="C441:H441" si="130">SUM(C442:C447)</f>
        <v>0</v>
      </c>
      <c r="D441" s="35">
        <f t="shared" si="130"/>
        <v>0</v>
      </c>
      <c r="E441" s="35">
        <f t="shared" si="130"/>
        <v>0</v>
      </c>
      <c r="F441" s="35">
        <f t="shared" si="130"/>
        <v>0</v>
      </c>
      <c r="G441" s="35">
        <f t="shared" si="130"/>
        <v>0</v>
      </c>
      <c r="H441" s="35">
        <f t="shared" si="130"/>
        <v>0</v>
      </c>
      <c r="I441" s="35">
        <f>SUM(B441:H441)</f>
        <v>0</v>
      </c>
    </row>
    <row r="442" spans="1:9">
      <c r="A442" s="36" t="s">
        <v>11</v>
      </c>
      <c r="B442" s="72"/>
      <c r="C442" s="72">
        <f>+H424</f>
        <v>0</v>
      </c>
      <c r="D442" s="72"/>
      <c r="E442" s="72"/>
      <c r="F442" s="72"/>
      <c r="G442" s="72"/>
      <c r="H442" s="72"/>
      <c r="I442" s="35">
        <f t="shared" ref="I442:I455" si="131">SUM(B442:H442)</f>
        <v>0</v>
      </c>
    </row>
    <row r="443" spans="1:9">
      <c r="A443" s="36" t="s">
        <v>12</v>
      </c>
      <c r="B443" s="72"/>
      <c r="C443" s="72">
        <f t="shared" ref="C443:C454" si="132">+H425</f>
        <v>0</v>
      </c>
      <c r="D443" s="72"/>
      <c r="E443" s="72"/>
      <c r="F443" s="72"/>
      <c r="G443" s="72"/>
      <c r="H443" s="72"/>
      <c r="I443" s="35">
        <f t="shared" si="131"/>
        <v>0</v>
      </c>
    </row>
    <row r="444" spans="1:9">
      <c r="A444" s="36" t="s">
        <v>13</v>
      </c>
      <c r="B444" s="72"/>
      <c r="C444" s="72">
        <f t="shared" si="132"/>
        <v>0</v>
      </c>
      <c r="D444" s="72"/>
      <c r="E444" s="72"/>
      <c r="F444" s="72"/>
      <c r="G444" s="72"/>
      <c r="H444" s="72"/>
      <c r="I444" s="35">
        <f t="shared" si="131"/>
        <v>0</v>
      </c>
    </row>
    <row r="445" spans="1:9">
      <c r="A445" s="36" t="s">
        <v>14</v>
      </c>
      <c r="B445" s="72"/>
      <c r="C445" s="72">
        <f t="shared" si="132"/>
        <v>0</v>
      </c>
      <c r="D445" s="72"/>
      <c r="E445" s="72"/>
      <c r="F445" s="72"/>
      <c r="G445" s="72"/>
      <c r="H445" s="72"/>
      <c r="I445" s="35">
        <f t="shared" si="131"/>
        <v>0</v>
      </c>
    </row>
    <row r="446" spans="1:9">
      <c r="A446" s="36" t="s">
        <v>15</v>
      </c>
      <c r="B446" s="72"/>
      <c r="C446" s="72">
        <f t="shared" si="132"/>
        <v>0</v>
      </c>
      <c r="D446" s="72"/>
      <c r="E446" s="72"/>
      <c r="F446" s="72"/>
      <c r="G446" s="72"/>
      <c r="H446" s="72"/>
      <c r="I446" s="35">
        <f t="shared" si="131"/>
        <v>0</v>
      </c>
    </row>
    <row r="447" spans="1:9">
      <c r="A447" s="36" t="s">
        <v>16</v>
      </c>
      <c r="B447" s="72"/>
      <c r="C447" s="72">
        <f t="shared" si="132"/>
        <v>0</v>
      </c>
      <c r="D447" s="72"/>
      <c r="E447" s="72"/>
      <c r="F447" s="72"/>
      <c r="G447" s="72"/>
      <c r="H447" s="72"/>
      <c r="I447" s="35">
        <f t="shared" si="131"/>
        <v>0</v>
      </c>
    </row>
    <row r="448" spans="1:9">
      <c r="A448" s="34" t="s">
        <v>17</v>
      </c>
      <c r="B448" s="35">
        <f>SUM(B449:B453)</f>
        <v>0</v>
      </c>
      <c r="C448" s="35">
        <f t="shared" ref="C448:H448" si="133">SUM(C449:C453)</f>
        <v>0</v>
      </c>
      <c r="D448" s="35">
        <f t="shared" si="133"/>
        <v>0</v>
      </c>
      <c r="E448" s="35">
        <f t="shared" si="133"/>
        <v>0</v>
      </c>
      <c r="F448" s="35">
        <f t="shared" si="133"/>
        <v>0</v>
      </c>
      <c r="G448" s="35">
        <f t="shared" si="133"/>
        <v>0</v>
      </c>
      <c r="H448" s="35">
        <f t="shared" si="133"/>
        <v>0</v>
      </c>
      <c r="I448" s="35">
        <f t="shared" si="131"/>
        <v>0</v>
      </c>
    </row>
    <row r="449" spans="1:9">
      <c r="A449" s="36" t="s">
        <v>11</v>
      </c>
      <c r="B449" s="72"/>
      <c r="C449" s="72">
        <f t="shared" si="132"/>
        <v>0</v>
      </c>
      <c r="D449" s="72"/>
      <c r="E449" s="72"/>
      <c r="F449" s="72"/>
      <c r="G449" s="72"/>
      <c r="H449" s="72"/>
      <c r="I449" s="35">
        <f t="shared" si="131"/>
        <v>0</v>
      </c>
    </row>
    <row r="450" spans="1:9">
      <c r="A450" s="36" t="s">
        <v>13</v>
      </c>
      <c r="B450" s="72"/>
      <c r="C450" s="72">
        <f t="shared" si="132"/>
        <v>0</v>
      </c>
      <c r="D450" s="72"/>
      <c r="E450" s="72"/>
      <c r="F450" s="72"/>
      <c r="G450" s="72"/>
      <c r="H450" s="72"/>
      <c r="I450" s="35">
        <f t="shared" si="131"/>
        <v>0</v>
      </c>
    </row>
    <row r="451" spans="1:9">
      <c r="A451" s="36" t="s">
        <v>14</v>
      </c>
      <c r="B451" s="72"/>
      <c r="C451" s="72">
        <f t="shared" si="132"/>
        <v>0</v>
      </c>
      <c r="D451" s="72"/>
      <c r="E451" s="72"/>
      <c r="F451" s="72"/>
      <c r="G451" s="72"/>
      <c r="H451" s="72"/>
      <c r="I451" s="35">
        <f t="shared" si="131"/>
        <v>0</v>
      </c>
    </row>
    <row r="452" spans="1:9">
      <c r="A452" s="36" t="s">
        <v>15</v>
      </c>
      <c r="B452" s="72"/>
      <c r="C452" s="72">
        <f t="shared" si="132"/>
        <v>0</v>
      </c>
      <c r="D452" s="72"/>
      <c r="E452" s="72"/>
      <c r="F452" s="72"/>
      <c r="G452" s="72"/>
      <c r="H452" s="72"/>
      <c r="I452" s="35">
        <f t="shared" si="131"/>
        <v>0</v>
      </c>
    </row>
    <row r="453" spans="1:9">
      <c r="A453" s="36" t="s">
        <v>16</v>
      </c>
      <c r="B453" s="72"/>
      <c r="C453" s="72">
        <f t="shared" si="132"/>
        <v>0</v>
      </c>
      <c r="D453" s="72"/>
      <c r="E453" s="72"/>
      <c r="F453" s="72"/>
      <c r="G453" s="72"/>
      <c r="H453" s="72"/>
      <c r="I453" s="35">
        <f t="shared" si="131"/>
        <v>0</v>
      </c>
    </row>
    <row r="454" spans="1:9">
      <c r="A454" s="34" t="s">
        <v>18</v>
      </c>
      <c r="B454" s="72"/>
      <c r="C454" s="72">
        <f t="shared" si="132"/>
        <v>10027706</v>
      </c>
      <c r="D454" s="72"/>
      <c r="E454" s="72"/>
      <c r="F454" s="72"/>
      <c r="G454" s="72"/>
      <c r="H454" s="72"/>
      <c r="I454" s="35">
        <f t="shared" si="131"/>
        <v>10027706</v>
      </c>
    </row>
    <row r="455" spans="1:9">
      <c r="A455" s="32" t="s">
        <v>19</v>
      </c>
      <c r="B455" s="35">
        <f>+B441+B448+B454</f>
        <v>0</v>
      </c>
      <c r="C455" s="35">
        <f t="shared" ref="C455:H455" si="134">+C441+C448+C454</f>
        <v>10027706</v>
      </c>
      <c r="D455" s="35">
        <f t="shared" si="134"/>
        <v>0</v>
      </c>
      <c r="E455" s="35">
        <f t="shared" si="134"/>
        <v>0</v>
      </c>
      <c r="F455" s="35">
        <f t="shared" si="134"/>
        <v>0</v>
      </c>
      <c r="G455" s="35">
        <f t="shared" si="134"/>
        <v>0</v>
      </c>
      <c r="H455" s="35">
        <f t="shared" si="134"/>
        <v>0</v>
      </c>
      <c r="I455" s="35">
        <f t="shared" si="131"/>
        <v>10027706</v>
      </c>
    </row>
    <row r="457" spans="1:9">
      <c r="A457" t="s">
        <v>325</v>
      </c>
    </row>
    <row r="458" spans="1:9">
      <c r="A458" t="s">
        <v>0</v>
      </c>
    </row>
    <row r="459" spans="1:9">
      <c r="A459" s="1" t="s">
        <v>1</v>
      </c>
      <c r="H459" s="37" t="s">
        <v>28</v>
      </c>
    </row>
    <row r="460" spans="1:9" ht="47.25">
      <c r="A460" s="32" t="s">
        <v>2</v>
      </c>
      <c r="B460" s="33" t="s">
        <v>3</v>
      </c>
      <c r="C460" s="33" t="s">
        <v>4</v>
      </c>
      <c r="D460" s="33" t="s">
        <v>5</v>
      </c>
      <c r="E460" s="33" t="s">
        <v>6</v>
      </c>
      <c r="F460" s="33" t="s">
        <v>7</v>
      </c>
      <c r="G460" s="33" t="s">
        <v>8</v>
      </c>
      <c r="H460" s="33" t="s">
        <v>9</v>
      </c>
    </row>
    <row r="461" spans="1:9">
      <c r="A461" s="34" t="s">
        <v>10</v>
      </c>
      <c r="B461" s="35">
        <f>SUM(B462:B467)</f>
        <v>0</v>
      </c>
      <c r="C461" s="35">
        <f t="shared" ref="C461:H461" si="135">SUM(C462:C467)</f>
        <v>0</v>
      </c>
      <c r="D461" s="35">
        <f t="shared" si="135"/>
        <v>0</v>
      </c>
      <c r="E461" s="35">
        <f t="shared" si="135"/>
        <v>0</v>
      </c>
      <c r="F461" s="35">
        <f t="shared" si="135"/>
        <v>0</v>
      </c>
      <c r="G461" s="35">
        <f t="shared" si="135"/>
        <v>0</v>
      </c>
      <c r="H461" s="35">
        <f t="shared" si="135"/>
        <v>0</v>
      </c>
    </row>
    <row r="462" spans="1:9">
      <c r="A462" s="36" t="s">
        <v>11</v>
      </c>
      <c r="B462" s="72"/>
      <c r="C462" s="72"/>
      <c r="D462" s="72"/>
      <c r="E462" s="35">
        <f>+B462+C462-D462</f>
        <v>0</v>
      </c>
      <c r="F462" s="72"/>
      <c r="G462" s="72"/>
      <c r="H462" s="35">
        <f>+E462-F462</f>
        <v>0</v>
      </c>
    </row>
    <row r="463" spans="1:9">
      <c r="A463" s="36" t="s">
        <v>12</v>
      </c>
      <c r="B463" s="72"/>
      <c r="C463" s="72"/>
      <c r="D463" s="72"/>
      <c r="E463" s="35">
        <f t="shared" ref="E463:E474" si="136">+B463+C463-D463</f>
        <v>0</v>
      </c>
      <c r="F463" s="72"/>
      <c r="G463" s="72"/>
      <c r="H463" s="35">
        <f t="shared" ref="H463:H467" si="137">+E463-F463</f>
        <v>0</v>
      </c>
    </row>
    <row r="464" spans="1:9">
      <c r="A464" s="36" t="s">
        <v>13</v>
      </c>
      <c r="B464" s="72"/>
      <c r="C464" s="72"/>
      <c r="D464" s="72"/>
      <c r="E464" s="35">
        <f t="shared" si="136"/>
        <v>0</v>
      </c>
      <c r="F464" s="72"/>
      <c r="G464" s="72"/>
      <c r="H464" s="35">
        <f t="shared" si="137"/>
        <v>0</v>
      </c>
    </row>
    <row r="465" spans="1:9">
      <c r="A465" s="36" t="s">
        <v>14</v>
      </c>
      <c r="B465" s="72"/>
      <c r="C465" s="72"/>
      <c r="D465" s="72"/>
      <c r="E465" s="35">
        <f t="shared" si="136"/>
        <v>0</v>
      </c>
      <c r="F465" s="72"/>
      <c r="G465" s="72"/>
      <c r="H465" s="35">
        <f t="shared" si="137"/>
        <v>0</v>
      </c>
    </row>
    <row r="466" spans="1:9">
      <c r="A466" s="36" t="s">
        <v>15</v>
      </c>
      <c r="B466" s="72"/>
      <c r="C466" s="72"/>
      <c r="D466" s="72"/>
      <c r="E466" s="35">
        <f t="shared" si="136"/>
        <v>0</v>
      </c>
      <c r="F466" s="72"/>
      <c r="G466" s="72"/>
      <c r="H466" s="35">
        <f t="shared" si="137"/>
        <v>0</v>
      </c>
    </row>
    <row r="467" spans="1:9">
      <c r="A467" s="36" t="s">
        <v>16</v>
      </c>
      <c r="B467" s="72"/>
      <c r="C467" s="72"/>
      <c r="D467" s="72"/>
      <c r="E467" s="35">
        <f t="shared" si="136"/>
        <v>0</v>
      </c>
      <c r="F467" s="72"/>
      <c r="G467" s="72"/>
      <c r="H467" s="35">
        <f t="shared" si="137"/>
        <v>0</v>
      </c>
    </row>
    <row r="468" spans="1:9">
      <c r="A468" s="34" t="s">
        <v>17</v>
      </c>
      <c r="B468" s="35">
        <f>SUM(B469:B473)</f>
        <v>0</v>
      </c>
      <c r="C468" s="35">
        <f t="shared" ref="C468:H468" si="138">SUM(C469:C473)</f>
        <v>0</v>
      </c>
      <c r="D468" s="35">
        <f t="shared" si="138"/>
        <v>0</v>
      </c>
      <c r="E468" s="35">
        <f t="shared" si="138"/>
        <v>0</v>
      </c>
      <c r="F468" s="35">
        <f t="shared" si="138"/>
        <v>0</v>
      </c>
      <c r="G468" s="35">
        <f t="shared" si="138"/>
        <v>0</v>
      </c>
      <c r="H468" s="35">
        <f t="shared" si="138"/>
        <v>0</v>
      </c>
    </row>
    <row r="469" spans="1:9">
      <c r="A469" s="36" t="s">
        <v>11</v>
      </c>
      <c r="B469" s="72"/>
      <c r="C469" s="72"/>
      <c r="D469" s="72"/>
      <c r="E469" s="35">
        <f t="shared" si="136"/>
        <v>0</v>
      </c>
      <c r="F469" s="72"/>
      <c r="G469" s="72"/>
      <c r="H469" s="35">
        <f t="shared" ref="H469:H474" si="139">+E469-F469</f>
        <v>0</v>
      </c>
    </row>
    <row r="470" spans="1:9">
      <c r="A470" s="36" t="s">
        <v>13</v>
      </c>
      <c r="B470" s="72"/>
      <c r="C470" s="72"/>
      <c r="D470" s="72"/>
      <c r="E470" s="35">
        <f t="shared" si="136"/>
        <v>0</v>
      </c>
      <c r="F470" s="72"/>
      <c r="G470" s="72"/>
      <c r="H470" s="35">
        <f t="shared" si="139"/>
        <v>0</v>
      </c>
    </row>
    <row r="471" spans="1:9">
      <c r="A471" s="36" t="s">
        <v>14</v>
      </c>
      <c r="B471" s="72"/>
      <c r="C471" s="72"/>
      <c r="D471" s="72"/>
      <c r="E471" s="35">
        <f t="shared" si="136"/>
        <v>0</v>
      </c>
      <c r="F471" s="72"/>
      <c r="G471" s="72"/>
      <c r="H471" s="35">
        <f t="shared" si="139"/>
        <v>0</v>
      </c>
    </row>
    <row r="472" spans="1:9">
      <c r="A472" s="36" t="s">
        <v>15</v>
      </c>
      <c r="B472" s="72"/>
      <c r="C472" s="72"/>
      <c r="D472" s="72"/>
      <c r="E472" s="35">
        <f t="shared" si="136"/>
        <v>0</v>
      </c>
      <c r="F472" s="72"/>
      <c r="G472" s="72"/>
      <c r="H472" s="35">
        <f t="shared" si="139"/>
        <v>0</v>
      </c>
    </row>
    <row r="473" spans="1:9">
      <c r="A473" s="36" t="s">
        <v>16</v>
      </c>
      <c r="B473" s="72"/>
      <c r="C473" s="72"/>
      <c r="D473" s="72"/>
      <c r="E473" s="35">
        <f t="shared" si="136"/>
        <v>0</v>
      </c>
      <c r="F473" s="72"/>
      <c r="G473" s="72"/>
      <c r="H473" s="35">
        <f t="shared" si="139"/>
        <v>0</v>
      </c>
    </row>
    <row r="474" spans="1:9">
      <c r="A474" s="34" t="s">
        <v>18</v>
      </c>
      <c r="B474" s="72">
        <v>1836758</v>
      </c>
      <c r="C474" s="72">
        <v>0</v>
      </c>
      <c r="D474" s="72">
        <v>655466</v>
      </c>
      <c r="E474" s="35">
        <f t="shared" si="136"/>
        <v>1181292</v>
      </c>
      <c r="F474" s="72"/>
      <c r="G474" s="72"/>
      <c r="H474" s="35">
        <f t="shared" si="139"/>
        <v>1181292</v>
      </c>
    </row>
    <row r="475" spans="1:9">
      <c r="A475" s="32" t="s">
        <v>19</v>
      </c>
      <c r="B475" s="35">
        <f>+B461+B468+B474</f>
        <v>1836758</v>
      </c>
      <c r="C475" s="35">
        <f t="shared" ref="C475:H475" si="140">+C461+C468+C474</f>
        <v>0</v>
      </c>
      <c r="D475" s="35">
        <f t="shared" si="140"/>
        <v>655466</v>
      </c>
      <c r="E475" s="35">
        <f t="shared" si="140"/>
        <v>1181292</v>
      </c>
      <c r="F475" s="35">
        <f t="shared" si="140"/>
        <v>0</v>
      </c>
      <c r="G475" s="35">
        <f t="shared" si="140"/>
        <v>0</v>
      </c>
      <c r="H475" s="35">
        <f t="shared" si="140"/>
        <v>1181292</v>
      </c>
    </row>
    <row r="477" spans="1:9">
      <c r="A477" s="38" t="s">
        <v>20</v>
      </c>
      <c r="I477" s="37" t="s">
        <v>28</v>
      </c>
    </row>
    <row r="478" spans="1:9" ht="31.5">
      <c r="A478" s="32" t="s">
        <v>2</v>
      </c>
      <c r="B478" s="33" t="s">
        <v>21</v>
      </c>
      <c r="C478" s="33" t="s">
        <v>22</v>
      </c>
      <c r="D478" s="33" t="s">
        <v>23</v>
      </c>
      <c r="E478" s="33" t="s">
        <v>24</v>
      </c>
      <c r="F478" s="33" t="s">
        <v>25</v>
      </c>
      <c r="G478" s="33" t="s">
        <v>26</v>
      </c>
      <c r="H478" s="33" t="s">
        <v>27</v>
      </c>
      <c r="I478" s="33" t="s">
        <v>19</v>
      </c>
    </row>
    <row r="479" spans="1:9">
      <c r="A479" s="34" t="s">
        <v>10</v>
      </c>
      <c r="B479" s="35">
        <f>SUM(B480:B485)</f>
        <v>0</v>
      </c>
      <c r="C479" s="35">
        <f t="shared" ref="C479:H479" si="141">SUM(C480:C485)</f>
        <v>0</v>
      </c>
      <c r="D479" s="35">
        <f t="shared" si="141"/>
        <v>0</v>
      </c>
      <c r="E479" s="35">
        <f t="shared" si="141"/>
        <v>0</v>
      </c>
      <c r="F479" s="35">
        <f t="shared" si="141"/>
        <v>0</v>
      </c>
      <c r="G479" s="35">
        <f t="shared" si="141"/>
        <v>0</v>
      </c>
      <c r="H479" s="35">
        <f t="shared" si="141"/>
        <v>0</v>
      </c>
      <c r="I479" s="35">
        <f>SUM(B479:H479)</f>
        <v>0</v>
      </c>
    </row>
    <row r="480" spans="1:9">
      <c r="A480" s="36" t="s">
        <v>11</v>
      </c>
      <c r="B480" s="72"/>
      <c r="C480" s="72"/>
      <c r="D480" s="72">
        <f>+H462</f>
        <v>0</v>
      </c>
      <c r="E480" s="72"/>
      <c r="F480" s="72"/>
      <c r="G480" s="72"/>
      <c r="H480" s="72"/>
      <c r="I480" s="35">
        <f t="shared" ref="I480:I493" si="142">SUM(B480:H480)</f>
        <v>0</v>
      </c>
    </row>
    <row r="481" spans="1:9">
      <c r="A481" s="36" t="s">
        <v>12</v>
      </c>
      <c r="B481" s="72"/>
      <c r="C481" s="72"/>
      <c r="D481" s="72">
        <f t="shared" ref="D481:D492" si="143">+H463</f>
        <v>0</v>
      </c>
      <c r="E481" s="72"/>
      <c r="F481" s="72"/>
      <c r="G481" s="72"/>
      <c r="H481" s="72"/>
      <c r="I481" s="35">
        <f t="shared" si="142"/>
        <v>0</v>
      </c>
    </row>
    <row r="482" spans="1:9">
      <c r="A482" s="36" t="s">
        <v>13</v>
      </c>
      <c r="B482" s="72"/>
      <c r="C482" s="72"/>
      <c r="D482" s="72">
        <f t="shared" si="143"/>
        <v>0</v>
      </c>
      <c r="E482" s="72"/>
      <c r="F482" s="72"/>
      <c r="G482" s="72"/>
      <c r="H482" s="72"/>
      <c r="I482" s="35">
        <f t="shared" si="142"/>
        <v>0</v>
      </c>
    </row>
    <row r="483" spans="1:9">
      <c r="A483" s="36" t="s">
        <v>14</v>
      </c>
      <c r="B483" s="72"/>
      <c r="C483" s="72"/>
      <c r="D483" s="72">
        <f t="shared" si="143"/>
        <v>0</v>
      </c>
      <c r="E483" s="72"/>
      <c r="F483" s="72"/>
      <c r="G483" s="72"/>
      <c r="H483" s="72"/>
      <c r="I483" s="35">
        <f t="shared" si="142"/>
        <v>0</v>
      </c>
    </row>
    <row r="484" spans="1:9">
      <c r="A484" s="36" t="s">
        <v>15</v>
      </c>
      <c r="B484" s="72"/>
      <c r="C484" s="72"/>
      <c r="D484" s="72">
        <f t="shared" si="143"/>
        <v>0</v>
      </c>
      <c r="E484" s="72"/>
      <c r="F484" s="72"/>
      <c r="G484" s="72"/>
      <c r="H484" s="72"/>
      <c r="I484" s="35">
        <f t="shared" si="142"/>
        <v>0</v>
      </c>
    </row>
    <row r="485" spans="1:9">
      <c r="A485" s="36" t="s">
        <v>16</v>
      </c>
      <c r="B485" s="72"/>
      <c r="C485" s="72"/>
      <c r="D485" s="72">
        <f t="shared" si="143"/>
        <v>0</v>
      </c>
      <c r="E485" s="72"/>
      <c r="F485" s="72"/>
      <c r="G485" s="72"/>
      <c r="H485" s="72"/>
      <c r="I485" s="35">
        <f t="shared" si="142"/>
        <v>0</v>
      </c>
    </row>
    <row r="486" spans="1:9">
      <c r="A486" s="34" t="s">
        <v>17</v>
      </c>
      <c r="B486" s="35">
        <f>SUM(B487:B491)</f>
        <v>0</v>
      </c>
      <c r="C486" s="35">
        <f t="shared" ref="C486:H486" si="144">SUM(C487:C491)</f>
        <v>0</v>
      </c>
      <c r="D486" s="35">
        <f t="shared" si="144"/>
        <v>0</v>
      </c>
      <c r="E486" s="35">
        <f t="shared" si="144"/>
        <v>0</v>
      </c>
      <c r="F486" s="35">
        <f t="shared" si="144"/>
        <v>0</v>
      </c>
      <c r="G486" s="35">
        <f t="shared" si="144"/>
        <v>0</v>
      </c>
      <c r="H486" s="35">
        <f t="shared" si="144"/>
        <v>0</v>
      </c>
      <c r="I486" s="35">
        <f t="shared" si="142"/>
        <v>0</v>
      </c>
    </row>
    <row r="487" spans="1:9">
      <c r="A487" s="36" t="s">
        <v>11</v>
      </c>
      <c r="B487" s="72"/>
      <c r="C487" s="72"/>
      <c r="D487" s="72">
        <f t="shared" si="143"/>
        <v>0</v>
      </c>
      <c r="E487" s="72"/>
      <c r="F487" s="72"/>
      <c r="G487" s="72"/>
      <c r="H487" s="72"/>
      <c r="I487" s="35">
        <f t="shared" si="142"/>
        <v>0</v>
      </c>
    </row>
    <row r="488" spans="1:9">
      <c r="A488" s="36" t="s">
        <v>13</v>
      </c>
      <c r="B488" s="72"/>
      <c r="C488" s="72"/>
      <c r="D488" s="72">
        <f t="shared" si="143"/>
        <v>0</v>
      </c>
      <c r="E488" s="72"/>
      <c r="F488" s="72"/>
      <c r="G488" s="72"/>
      <c r="H488" s="72"/>
      <c r="I488" s="35">
        <f t="shared" si="142"/>
        <v>0</v>
      </c>
    </row>
    <row r="489" spans="1:9">
      <c r="A489" s="36" t="s">
        <v>14</v>
      </c>
      <c r="B489" s="72"/>
      <c r="C489" s="72"/>
      <c r="D489" s="72">
        <f t="shared" si="143"/>
        <v>0</v>
      </c>
      <c r="E489" s="72"/>
      <c r="F489" s="72"/>
      <c r="G489" s="72"/>
      <c r="H489" s="72"/>
      <c r="I489" s="35">
        <f t="shared" si="142"/>
        <v>0</v>
      </c>
    </row>
    <row r="490" spans="1:9">
      <c r="A490" s="36" t="s">
        <v>15</v>
      </c>
      <c r="B490" s="72"/>
      <c r="C490" s="72"/>
      <c r="D490" s="72">
        <f t="shared" si="143"/>
        <v>0</v>
      </c>
      <c r="E490" s="72"/>
      <c r="F490" s="72"/>
      <c r="G490" s="72"/>
      <c r="H490" s="72"/>
      <c r="I490" s="35">
        <f t="shared" si="142"/>
        <v>0</v>
      </c>
    </row>
    <row r="491" spans="1:9">
      <c r="A491" s="36" t="s">
        <v>16</v>
      </c>
      <c r="B491" s="72"/>
      <c r="C491" s="72"/>
      <c r="D491" s="72">
        <f t="shared" si="143"/>
        <v>0</v>
      </c>
      <c r="E491" s="72"/>
      <c r="F491" s="72"/>
      <c r="G491" s="72"/>
      <c r="H491" s="72"/>
      <c r="I491" s="35">
        <f t="shared" si="142"/>
        <v>0</v>
      </c>
    </row>
    <row r="492" spans="1:9">
      <c r="A492" s="34" t="s">
        <v>18</v>
      </c>
      <c r="B492" s="72"/>
      <c r="C492" s="72"/>
      <c r="D492" s="72">
        <f t="shared" si="143"/>
        <v>1181292</v>
      </c>
      <c r="E492" s="72"/>
      <c r="F492" s="72"/>
      <c r="G492" s="72"/>
      <c r="H492" s="72"/>
      <c r="I492" s="35">
        <f t="shared" si="142"/>
        <v>1181292</v>
      </c>
    </row>
    <row r="493" spans="1:9">
      <c r="A493" s="32" t="s">
        <v>19</v>
      </c>
      <c r="B493" s="35">
        <f>+B479+B486+B492</f>
        <v>0</v>
      </c>
      <c r="C493" s="35">
        <f t="shared" ref="C493:H493" si="145">+C479+C486+C492</f>
        <v>0</v>
      </c>
      <c r="D493" s="35">
        <f t="shared" si="145"/>
        <v>1181292</v>
      </c>
      <c r="E493" s="35">
        <f t="shared" si="145"/>
        <v>0</v>
      </c>
      <c r="F493" s="35">
        <f t="shared" si="145"/>
        <v>0</v>
      </c>
      <c r="G493" s="35">
        <f t="shared" si="145"/>
        <v>0</v>
      </c>
      <c r="H493" s="35">
        <f t="shared" si="145"/>
        <v>0</v>
      </c>
      <c r="I493" s="35">
        <f t="shared" si="142"/>
        <v>1181292</v>
      </c>
    </row>
    <row r="495" spans="1:9">
      <c r="A495" t="s">
        <v>326</v>
      </c>
    </row>
    <row r="496" spans="1:9">
      <c r="A496" t="s">
        <v>0</v>
      </c>
    </row>
    <row r="497" spans="1:8">
      <c r="A497" s="1" t="s">
        <v>1</v>
      </c>
      <c r="H497" s="37" t="s">
        <v>28</v>
      </c>
    </row>
    <row r="498" spans="1:8" ht="47.25">
      <c r="A498" s="32" t="s">
        <v>2</v>
      </c>
      <c r="B498" s="33" t="s">
        <v>3</v>
      </c>
      <c r="C498" s="33" t="s">
        <v>4</v>
      </c>
      <c r="D498" s="33" t="s">
        <v>5</v>
      </c>
      <c r="E498" s="33" t="s">
        <v>6</v>
      </c>
      <c r="F498" s="33" t="s">
        <v>7</v>
      </c>
      <c r="G498" s="33" t="s">
        <v>8</v>
      </c>
      <c r="H498" s="33" t="s">
        <v>9</v>
      </c>
    </row>
    <row r="499" spans="1:8">
      <c r="A499" s="34" t="s">
        <v>10</v>
      </c>
      <c r="B499" s="35">
        <f>SUM(B500:B505)</f>
        <v>0</v>
      </c>
      <c r="C499" s="35">
        <f t="shared" ref="C499:H499" si="146">SUM(C500:C505)</f>
        <v>0</v>
      </c>
      <c r="D499" s="35">
        <f t="shared" si="146"/>
        <v>0</v>
      </c>
      <c r="E499" s="35">
        <f t="shared" si="146"/>
        <v>0</v>
      </c>
      <c r="F499" s="35">
        <f t="shared" si="146"/>
        <v>0</v>
      </c>
      <c r="G499" s="35">
        <f t="shared" si="146"/>
        <v>0</v>
      </c>
      <c r="H499" s="35">
        <f t="shared" si="146"/>
        <v>0</v>
      </c>
    </row>
    <row r="500" spans="1:8">
      <c r="A500" s="36" t="s">
        <v>11</v>
      </c>
      <c r="B500" s="72"/>
      <c r="C500" s="72"/>
      <c r="D500" s="72"/>
      <c r="E500" s="35">
        <f>+B500+C500-D500</f>
        <v>0</v>
      </c>
      <c r="F500" s="72"/>
      <c r="G500" s="72"/>
      <c r="H500" s="35">
        <f>+E500-F500</f>
        <v>0</v>
      </c>
    </row>
    <row r="501" spans="1:8">
      <c r="A501" s="36" t="s">
        <v>12</v>
      </c>
      <c r="B501" s="72"/>
      <c r="C501" s="72"/>
      <c r="D501" s="72"/>
      <c r="E501" s="35">
        <f t="shared" ref="E501:E512" si="147">+B501+C501-D501</f>
        <v>0</v>
      </c>
      <c r="F501" s="72"/>
      <c r="G501" s="72"/>
      <c r="H501" s="35">
        <f t="shared" ref="H501:H505" si="148">+E501-F501</f>
        <v>0</v>
      </c>
    </row>
    <row r="502" spans="1:8">
      <c r="A502" s="36" t="s">
        <v>13</v>
      </c>
      <c r="B502" s="72"/>
      <c r="C502" s="72"/>
      <c r="D502" s="72"/>
      <c r="E502" s="35">
        <f t="shared" si="147"/>
        <v>0</v>
      </c>
      <c r="F502" s="72"/>
      <c r="G502" s="72"/>
      <c r="H502" s="35">
        <f t="shared" si="148"/>
        <v>0</v>
      </c>
    </row>
    <row r="503" spans="1:8">
      <c r="A503" s="36" t="s">
        <v>14</v>
      </c>
      <c r="B503" s="72"/>
      <c r="C503" s="72"/>
      <c r="D503" s="72"/>
      <c r="E503" s="35">
        <f t="shared" si="147"/>
        <v>0</v>
      </c>
      <c r="F503" s="72"/>
      <c r="G503" s="72"/>
      <c r="H503" s="35">
        <f t="shared" si="148"/>
        <v>0</v>
      </c>
    </row>
    <row r="504" spans="1:8">
      <c r="A504" s="36" t="s">
        <v>15</v>
      </c>
      <c r="B504" s="72"/>
      <c r="C504" s="72"/>
      <c r="D504" s="72"/>
      <c r="E504" s="35">
        <f t="shared" si="147"/>
        <v>0</v>
      </c>
      <c r="F504" s="72"/>
      <c r="G504" s="72"/>
      <c r="H504" s="35">
        <f t="shared" si="148"/>
        <v>0</v>
      </c>
    </row>
    <row r="505" spans="1:8">
      <c r="A505" s="36" t="s">
        <v>16</v>
      </c>
      <c r="B505" s="72"/>
      <c r="C505" s="72"/>
      <c r="D505" s="72"/>
      <c r="E505" s="35">
        <f t="shared" si="147"/>
        <v>0</v>
      </c>
      <c r="F505" s="72"/>
      <c r="G505" s="72"/>
      <c r="H505" s="35">
        <f t="shared" si="148"/>
        <v>0</v>
      </c>
    </row>
    <row r="506" spans="1:8">
      <c r="A506" s="34" t="s">
        <v>17</v>
      </c>
      <c r="B506" s="35">
        <f>SUM(B507:B511)</f>
        <v>0</v>
      </c>
      <c r="C506" s="35">
        <f t="shared" ref="C506:H506" si="149">SUM(C507:C511)</f>
        <v>0</v>
      </c>
      <c r="D506" s="35">
        <f t="shared" si="149"/>
        <v>0</v>
      </c>
      <c r="E506" s="35">
        <f t="shared" si="149"/>
        <v>0</v>
      </c>
      <c r="F506" s="35">
        <f t="shared" si="149"/>
        <v>0</v>
      </c>
      <c r="G506" s="35">
        <f t="shared" si="149"/>
        <v>0</v>
      </c>
      <c r="H506" s="35">
        <f t="shared" si="149"/>
        <v>0</v>
      </c>
    </row>
    <row r="507" spans="1:8">
      <c r="A507" s="36" t="s">
        <v>11</v>
      </c>
      <c r="B507" s="72"/>
      <c r="C507" s="72"/>
      <c r="D507" s="72"/>
      <c r="E507" s="35">
        <f t="shared" si="147"/>
        <v>0</v>
      </c>
      <c r="F507" s="72"/>
      <c r="G507" s="72"/>
      <c r="H507" s="35">
        <f t="shared" ref="H507:H512" si="150">+E507-F507</f>
        <v>0</v>
      </c>
    </row>
    <row r="508" spans="1:8">
      <c r="A508" s="36" t="s">
        <v>13</v>
      </c>
      <c r="B508" s="72"/>
      <c r="C508" s="72"/>
      <c r="D508" s="72"/>
      <c r="E508" s="35">
        <f t="shared" si="147"/>
        <v>0</v>
      </c>
      <c r="F508" s="72"/>
      <c r="G508" s="72"/>
      <c r="H508" s="35">
        <f t="shared" si="150"/>
        <v>0</v>
      </c>
    </row>
    <row r="509" spans="1:8">
      <c r="A509" s="36" t="s">
        <v>14</v>
      </c>
      <c r="B509" s="72"/>
      <c r="C509" s="72"/>
      <c r="D509" s="72"/>
      <c r="E509" s="35">
        <f t="shared" si="147"/>
        <v>0</v>
      </c>
      <c r="F509" s="72"/>
      <c r="G509" s="72"/>
      <c r="H509" s="35">
        <f t="shared" si="150"/>
        <v>0</v>
      </c>
    </row>
    <row r="510" spans="1:8">
      <c r="A510" s="36" t="s">
        <v>15</v>
      </c>
      <c r="B510" s="72"/>
      <c r="C510" s="72"/>
      <c r="D510" s="72"/>
      <c r="E510" s="35">
        <f t="shared" si="147"/>
        <v>0</v>
      </c>
      <c r="F510" s="72"/>
      <c r="G510" s="72"/>
      <c r="H510" s="35">
        <f t="shared" si="150"/>
        <v>0</v>
      </c>
    </row>
    <row r="511" spans="1:8">
      <c r="A511" s="36" t="s">
        <v>16</v>
      </c>
      <c r="B511" s="72"/>
      <c r="C511" s="72"/>
      <c r="D511" s="72"/>
      <c r="E511" s="35">
        <f t="shared" si="147"/>
        <v>0</v>
      </c>
      <c r="F511" s="72"/>
      <c r="G511" s="72"/>
      <c r="H511" s="35">
        <f t="shared" si="150"/>
        <v>0</v>
      </c>
    </row>
    <row r="512" spans="1:8">
      <c r="A512" s="34" t="s">
        <v>18</v>
      </c>
      <c r="B512" s="72">
        <v>93996</v>
      </c>
      <c r="C512" s="72">
        <v>157582</v>
      </c>
      <c r="D512" s="72">
        <v>0</v>
      </c>
      <c r="E512" s="35">
        <f t="shared" si="147"/>
        <v>251578</v>
      </c>
      <c r="F512" s="72"/>
      <c r="G512" s="72"/>
      <c r="H512" s="35">
        <f t="shared" si="150"/>
        <v>251578</v>
      </c>
    </row>
    <row r="513" spans="1:9">
      <c r="A513" s="32" t="s">
        <v>19</v>
      </c>
      <c r="B513" s="35">
        <f>+B499+B506+B512</f>
        <v>93996</v>
      </c>
      <c r="C513" s="35">
        <f t="shared" ref="C513:H513" si="151">+C499+C506+C512</f>
        <v>157582</v>
      </c>
      <c r="D513" s="35">
        <f t="shared" si="151"/>
        <v>0</v>
      </c>
      <c r="E513" s="35">
        <f t="shared" si="151"/>
        <v>251578</v>
      </c>
      <c r="F513" s="35">
        <f t="shared" si="151"/>
        <v>0</v>
      </c>
      <c r="G513" s="35">
        <f t="shared" si="151"/>
        <v>0</v>
      </c>
      <c r="H513" s="35">
        <f t="shared" si="151"/>
        <v>251578</v>
      </c>
    </row>
    <row r="515" spans="1:9">
      <c r="A515" s="38" t="s">
        <v>20</v>
      </c>
      <c r="I515" s="37" t="s">
        <v>28</v>
      </c>
    </row>
    <row r="516" spans="1:9" ht="31.5">
      <c r="A516" s="32" t="s">
        <v>2</v>
      </c>
      <c r="B516" s="33" t="s">
        <v>21</v>
      </c>
      <c r="C516" s="33" t="s">
        <v>22</v>
      </c>
      <c r="D516" s="33" t="s">
        <v>23</v>
      </c>
      <c r="E516" s="33" t="s">
        <v>24</v>
      </c>
      <c r="F516" s="33" t="s">
        <v>25</v>
      </c>
      <c r="G516" s="33" t="s">
        <v>26</v>
      </c>
      <c r="H516" s="33" t="s">
        <v>27</v>
      </c>
      <c r="I516" s="33" t="s">
        <v>19</v>
      </c>
    </row>
    <row r="517" spans="1:9">
      <c r="A517" s="34" t="s">
        <v>10</v>
      </c>
      <c r="B517" s="35">
        <f>SUM(B518:B523)</f>
        <v>0</v>
      </c>
      <c r="C517" s="35">
        <f t="shared" ref="C517:H517" si="152">SUM(C518:C523)</f>
        <v>0</v>
      </c>
      <c r="D517" s="35">
        <f t="shared" si="152"/>
        <v>0</v>
      </c>
      <c r="E517" s="35">
        <f t="shared" si="152"/>
        <v>0</v>
      </c>
      <c r="F517" s="35">
        <f t="shared" si="152"/>
        <v>0</v>
      </c>
      <c r="G517" s="35">
        <f t="shared" si="152"/>
        <v>0</v>
      </c>
      <c r="H517" s="35">
        <f t="shared" si="152"/>
        <v>0</v>
      </c>
      <c r="I517" s="35">
        <f>SUM(B517:H517)</f>
        <v>0</v>
      </c>
    </row>
    <row r="518" spans="1:9">
      <c r="A518" s="36" t="s">
        <v>11</v>
      </c>
      <c r="B518" s="72"/>
      <c r="C518" s="72"/>
      <c r="D518" s="72">
        <f>+H500</f>
        <v>0</v>
      </c>
      <c r="E518" s="72"/>
      <c r="F518" s="72"/>
      <c r="G518" s="72"/>
      <c r="H518" s="72"/>
      <c r="I518" s="35">
        <f t="shared" ref="I518:I531" si="153">SUM(B518:H518)</f>
        <v>0</v>
      </c>
    </row>
    <row r="519" spans="1:9">
      <c r="A519" s="36" t="s">
        <v>12</v>
      </c>
      <c r="B519" s="72"/>
      <c r="C519" s="72"/>
      <c r="D519" s="72">
        <f t="shared" ref="D519:D530" si="154">+H501</f>
        <v>0</v>
      </c>
      <c r="E519" s="72"/>
      <c r="F519" s="72"/>
      <c r="G519" s="72"/>
      <c r="H519" s="72"/>
      <c r="I519" s="35">
        <f t="shared" si="153"/>
        <v>0</v>
      </c>
    </row>
    <row r="520" spans="1:9">
      <c r="A520" s="36" t="s">
        <v>13</v>
      </c>
      <c r="B520" s="72"/>
      <c r="C520" s="72"/>
      <c r="D520" s="72">
        <f t="shared" si="154"/>
        <v>0</v>
      </c>
      <c r="E520" s="72"/>
      <c r="F520" s="72"/>
      <c r="G520" s="72"/>
      <c r="H520" s="72"/>
      <c r="I520" s="35">
        <f t="shared" si="153"/>
        <v>0</v>
      </c>
    </row>
    <row r="521" spans="1:9">
      <c r="A521" s="36" t="s">
        <v>14</v>
      </c>
      <c r="B521" s="72"/>
      <c r="C521" s="72"/>
      <c r="D521" s="72">
        <f t="shared" si="154"/>
        <v>0</v>
      </c>
      <c r="E521" s="72"/>
      <c r="F521" s="72"/>
      <c r="G521" s="72"/>
      <c r="H521" s="72"/>
      <c r="I521" s="35">
        <f t="shared" si="153"/>
        <v>0</v>
      </c>
    </row>
    <row r="522" spans="1:9">
      <c r="A522" s="36" t="s">
        <v>15</v>
      </c>
      <c r="B522" s="72"/>
      <c r="C522" s="72"/>
      <c r="D522" s="72">
        <f t="shared" si="154"/>
        <v>0</v>
      </c>
      <c r="E522" s="72"/>
      <c r="F522" s="72"/>
      <c r="G522" s="72"/>
      <c r="H522" s="72"/>
      <c r="I522" s="35">
        <f t="shared" si="153"/>
        <v>0</v>
      </c>
    </row>
    <row r="523" spans="1:9">
      <c r="A523" s="36" t="s">
        <v>16</v>
      </c>
      <c r="B523" s="72"/>
      <c r="C523" s="72"/>
      <c r="D523" s="72">
        <f t="shared" si="154"/>
        <v>0</v>
      </c>
      <c r="E523" s="72"/>
      <c r="F523" s="72"/>
      <c r="G523" s="72"/>
      <c r="H523" s="72"/>
      <c r="I523" s="35">
        <f t="shared" si="153"/>
        <v>0</v>
      </c>
    </row>
    <row r="524" spans="1:9">
      <c r="A524" s="34" t="s">
        <v>17</v>
      </c>
      <c r="B524" s="35">
        <f>SUM(B525:B529)</f>
        <v>0</v>
      </c>
      <c r="C524" s="35">
        <f t="shared" ref="C524:H524" si="155">SUM(C525:C529)</f>
        <v>0</v>
      </c>
      <c r="D524" s="35">
        <f t="shared" si="155"/>
        <v>0</v>
      </c>
      <c r="E524" s="35">
        <f t="shared" si="155"/>
        <v>0</v>
      </c>
      <c r="F524" s="35">
        <f t="shared" si="155"/>
        <v>0</v>
      </c>
      <c r="G524" s="35">
        <f t="shared" si="155"/>
        <v>0</v>
      </c>
      <c r="H524" s="35">
        <f t="shared" si="155"/>
        <v>0</v>
      </c>
      <c r="I524" s="35">
        <f t="shared" si="153"/>
        <v>0</v>
      </c>
    </row>
    <row r="525" spans="1:9">
      <c r="A525" s="36" t="s">
        <v>11</v>
      </c>
      <c r="B525" s="72"/>
      <c r="C525" s="72"/>
      <c r="D525" s="72">
        <f t="shared" si="154"/>
        <v>0</v>
      </c>
      <c r="E525" s="72"/>
      <c r="F525" s="72"/>
      <c r="G525" s="72"/>
      <c r="H525" s="72"/>
      <c r="I525" s="35">
        <f t="shared" si="153"/>
        <v>0</v>
      </c>
    </row>
    <row r="526" spans="1:9">
      <c r="A526" s="36" t="s">
        <v>13</v>
      </c>
      <c r="B526" s="72"/>
      <c r="C526" s="72"/>
      <c r="D526" s="72">
        <f t="shared" si="154"/>
        <v>0</v>
      </c>
      <c r="E526" s="72"/>
      <c r="F526" s="72"/>
      <c r="G526" s="72"/>
      <c r="H526" s="72"/>
      <c r="I526" s="35">
        <f t="shared" si="153"/>
        <v>0</v>
      </c>
    </row>
    <row r="527" spans="1:9">
      <c r="A527" s="36" t="s">
        <v>14</v>
      </c>
      <c r="B527" s="72"/>
      <c r="C527" s="72"/>
      <c r="D527" s="72">
        <f t="shared" si="154"/>
        <v>0</v>
      </c>
      <c r="E527" s="72"/>
      <c r="F527" s="72"/>
      <c r="G527" s="72"/>
      <c r="H527" s="72"/>
      <c r="I527" s="35">
        <f t="shared" si="153"/>
        <v>0</v>
      </c>
    </row>
    <row r="528" spans="1:9">
      <c r="A528" s="36" t="s">
        <v>15</v>
      </c>
      <c r="B528" s="72"/>
      <c r="C528" s="72"/>
      <c r="D528" s="72">
        <f t="shared" si="154"/>
        <v>0</v>
      </c>
      <c r="E528" s="72"/>
      <c r="F528" s="72"/>
      <c r="G528" s="72"/>
      <c r="H528" s="72"/>
      <c r="I528" s="35">
        <f t="shared" si="153"/>
        <v>0</v>
      </c>
    </row>
    <row r="529" spans="1:9">
      <c r="A529" s="36" t="s">
        <v>16</v>
      </c>
      <c r="B529" s="72"/>
      <c r="C529" s="72"/>
      <c r="D529" s="72">
        <f t="shared" si="154"/>
        <v>0</v>
      </c>
      <c r="E529" s="72"/>
      <c r="F529" s="72"/>
      <c r="G529" s="72"/>
      <c r="H529" s="72"/>
      <c r="I529" s="35">
        <f t="shared" si="153"/>
        <v>0</v>
      </c>
    </row>
    <row r="530" spans="1:9">
      <c r="A530" s="34" t="s">
        <v>18</v>
      </c>
      <c r="B530" s="72"/>
      <c r="C530" s="72"/>
      <c r="D530" s="72">
        <f t="shared" si="154"/>
        <v>251578</v>
      </c>
      <c r="E530" s="72"/>
      <c r="F530" s="72"/>
      <c r="G530" s="72"/>
      <c r="H530" s="72"/>
      <c r="I530" s="35">
        <f t="shared" si="153"/>
        <v>251578</v>
      </c>
    </row>
    <row r="531" spans="1:9">
      <c r="A531" s="32" t="s">
        <v>19</v>
      </c>
      <c r="B531" s="35">
        <f>+B517+B524+B530</f>
        <v>0</v>
      </c>
      <c r="C531" s="35">
        <f t="shared" ref="C531:H531" si="156">+C517+C524+C530</f>
        <v>0</v>
      </c>
      <c r="D531" s="35">
        <f t="shared" si="156"/>
        <v>251578</v>
      </c>
      <c r="E531" s="35">
        <f t="shared" si="156"/>
        <v>0</v>
      </c>
      <c r="F531" s="35">
        <f t="shared" si="156"/>
        <v>0</v>
      </c>
      <c r="G531" s="35">
        <f t="shared" si="156"/>
        <v>0</v>
      </c>
      <c r="H531" s="35">
        <f t="shared" si="156"/>
        <v>0</v>
      </c>
      <c r="I531" s="35">
        <f t="shared" si="153"/>
        <v>251578</v>
      </c>
    </row>
    <row r="533" spans="1:9">
      <c r="A533" t="s">
        <v>327</v>
      </c>
    </row>
    <row r="534" spans="1:9">
      <c r="A534" t="s">
        <v>0</v>
      </c>
    </row>
    <row r="535" spans="1:9">
      <c r="A535" s="1" t="s">
        <v>1</v>
      </c>
      <c r="H535" s="37" t="s">
        <v>28</v>
      </c>
    </row>
    <row r="536" spans="1:9" ht="47.25">
      <c r="A536" s="32" t="s">
        <v>2</v>
      </c>
      <c r="B536" s="33" t="s">
        <v>3</v>
      </c>
      <c r="C536" s="33" t="s">
        <v>4</v>
      </c>
      <c r="D536" s="33" t="s">
        <v>5</v>
      </c>
      <c r="E536" s="33" t="s">
        <v>6</v>
      </c>
      <c r="F536" s="33" t="s">
        <v>7</v>
      </c>
      <c r="G536" s="33" t="s">
        <v>8</v>
      </c>
      <c r="H536" s="33" t="s">
        <v>9</v>
      </c>
    </row>
    <row r="537" spans="1:9">
      <c r="A537" s="34" t="s">
        <v>10</v>
      </c>
      <c r="B537" s="35">
        <f>SUM(B538:B543)</f>
        <v>0</v>
      </c>
      <c r="C537" s="35">
        <f t="shared" ref="C537:H537" si="157">SUM(C538:C543)</f>
        <v>0</v>
      </c>
      <c r="D537" s="35">
        <f t="shared" si="157"/>
        <v>0</v>
      </c>
      <c r="E537" s="35">
        <f t="shared" si="157"/>
        <v>0</v>
      </c>
      <c r="F537" s="35">
        <f t="shared" si="157"/>
        <v>0</v>
      </c>
      <c r="G537" s="35">
        <f t="shared" si="157"/>
        <v>0</v>
      </c>
      <c r="H537" s="35">
        <f t="shared" si="157"/>
        <v>0</v>
      </c>
    </row>
    <row r="538" spans="1:9">
      <c r="A538" s="36" t="s">
        <v>11</v>
      </c>
      <c r="B538" s="72"/>
      <c r="C538" s="72"/>
      <c r="D538" s="72"/>
      <c r="E538" s="35">
        <f>+B538+C538-D538</f>
        <v>0</v>
      </c>
      <c r="F538" s="72"/>
      <c r="G538" s="72"/>
      <c r="H538" s="35">
        <f>+E538-F538</f>
        <v>0</v>
      </c>
    </row>
    <row r="539" spans="1:9">
      <c r="A539" s="36" t="s">
        <v>12</v>
      </c>
      <c r="B539" s="72"/>
      <c r="C539" s="72"/>
      <c r="D539" s="72"/>
      <c r="E539" s="35">
        <f t="shared" ref="E539:E550" si="158">+B539+C539-D539</f>
        <v>0</v>
      </c>
      <c r="F539" s="72"/>
      <c r="G539" s="72"/>
      <c r="H539" s="35">
        <f t="shared" ref="H539:H543" si="159">+E539-F539</f>
        <v>0</v>
      </c>
    </row>
    <row r="540" spans="1:9">
      <c r="A540" s="36" t="s">
        <v>13</v>
      </c>
      <c r="B540" s="72"/>
      <c r="C540" s="72"/>
      <c r="D540" s="72"/>
      <c r="E540" s="35">
        <f t="shared" si="158"/>
        <v>0</v>
      </c>
      <c r="F540" s="72"/>
      <c r="G540" s="72"/>
      <c r="H540" s="35">
        <f t="shared" si="159"/>
        <v>0</v>
      </c>
    </row>
    <row r="541" spans="1:9">
      <c r="A541" s="36" t="s">
        <v>14</v>
      </c>
      <c r="B541" s="72"/>
      <c r="C541" s="72"/>
      <c r="D541" s="72"/>
      <c r="E541" s="35">
        <f t="shared" si="158"/>
        <v>0</v>
      </c>
      <c r="F541" s="72"/>
      <c r="G541" s="72"/>
      <c r="H541" s="35">
        <f t="shared" si="159"/>
        <v>0</v>
      </c>
    </row>
    <row r="542" spans="1:9">
      <c r="A542" s="36" t="s">
        <v>15</v>
      </c>
      <c r="B542" s="72"/>
      <c r="C542" s="72"/>
      <c r="D542" s="72"/>
      <c r="E542" s="35">
        <f t="shared" si="158"/>
        <v>0</v>
      </c>
      <c r="F542" s="72"/>
      <c r="G542" s="72"/>
      <c r="H542" s="35">
        <f t="shared" si="159"/>
        <v>0</v>
      </c>
    </row>
    <row r="543" spans="1:9">
      <c r="A543" s="36" t="s">
        <v>16</v>
      </c>
      <c r="B543" s="72"/>
      <c r="C543" s="72"/>
      <c r="D543" s="72"/>
      <c r="E543" s="35">
        <f t="shared" si="158"/>
        <v>0</v>
      </c>
      <c r="F543" s="72"/>
      <c r="G543" s="72"/>
      <c r="H543" s="35">
        <f t="shared" si="159"/>
        <v>0</v>
      </c>
    </row>
    <row r="544" spans="1:9">
      <c r="A544" s="34" t="s">
        <v>17</v>
      </c>
      <c r="B544" s="35">
        <f>SUM(B545:B549)</f>
        <v>0</v>
      </c>
      <c r="C544" s="35">
        <f t="shared" ref="C544:H544" si="160">SUM(C545:C549)</f>
        <v>0</v>
      </c>
      <c r="D544" s="35">
        <f t="shared" si="160"/>
        <v>0</v>
      </c>
      <c r="E544" s="35">
        <f t="shared" si="160"/>
        <v>0</v>
      </c>
      <c r="F544" s="35">
        <f t="shared" si="160"/>
        <v>0</v>
      </c>
      <c r="G544" s="35">
        <f t="shared" si="160"/>
        <v>0</v>
      </c>
      <c r="H544" s="35">
        <f t="shared" si="160"/>
        <v>0</v>
      </c>
    </row>
    <row r="545" spans="1:9">
      <c r="A545" s="36" t="s">
        <v>11</v>
      </c>
      <c r="B545" s="72"/>
      <c r="C545" s="72"/>
      <c r="D545" s="72"/>
      <c r="E545" s="35">
        <f t="shared" si="158"/>
        <v>0</v>
      </c>
      <c r="F545" s="72"/>
      <c r="G545" s="72"/>
      <c r="H545" s="35">
        <f t="shared" ref="H545:H550" si="161">+E545-F545</f>
        <v>0</v>
      </c>
    </row>
    <row r="546" spans="1:9">
      <c r="A546" s="36" t="s">
        <v>13</v>
      </c>
      <c r="B546" s="72"/>
      <c r="C546" s="72"/>
      <c r="D546" s="72"/>
      <c r="E546" s="35">
        <f t="shared" si="158"/>
        <v>0</v>
      </c>
      <c r="F546" s="72"/>
      <c r="G546" s="72"/>
      <c r="H546" s="35">
        <f t="shared" si="161"/>
        <v>0</v>
      </c>
    </row>
    <row r="547" spans="1:9">
      <c r="A547" s="36" t="s">
        <v>14</v>
      </c>
      <c r="B547" s="72"/>
      <c r="C547" s="72"/>
      <c r="D547" s="72"/>
      <c r="E547" s="35">
        <f t="shared" si="158"/>
        <v>0</v>
      </c>
      <c r="F547" s="72"/>
      <c r="G547" s="72"/>
      <c r="H547" s="35">
        <f t="shared" si="161"/>
        <v>0</v>
      </c>
    </row>
    <row r="548" spans="1:9">
      <c r="A548" s="36" t="s">
        <v>15</v>
      </c>
      <c r="B548" s="72"/>
      <c r="C548" s="72"/>
      <c r="D548" s="72"/>
      <c r="E548" s="35">
        <f t="shared" si="158"/>
        <v>0</v>
      </c>
      <c r="F548" s="72"/>
      <c r="G548" s="72"/>
      <c r="H548" s="35">
        <f t="shared" si="161"/>
        <v>0</v>
      </c>
    </row>
    <row r="549" spans="1:9">
      <c r="A549" s="36" t="s">
        <v>16</v>
      </c>
      <c r="B549" s="72"/>
      <c r="C549" s="72"/>
      <c r="D549" s="72"/>
      <c r="E549" s="35">
        <f t="shared" si="158"/>
        <v>0</v>
      </c>
      <c r="F549" s="72"/>
      <c r="G549" s="72"/>
      <c r="H549" s="35">
        <f t="shared" si="161"/>
        <v>0</v>
      </c>
    </row>
    <row r="550" spans="1:9">
      <c r="A550" s="34" t="s">
        <v>18</v>
      </c>
      <c r="B550" s="72">
        <v>12881747</v>
      </c>
      <c r="C550" s="72">
        <v>0</v>
      </c>
      <c r="D550" s="72">
        <v>2575986</v>
      </c>
      <c r="E550" s="35">
        <f t="shared" si="158"/>
        <v>10305761</v>
      </c>
      <c r="F550" s="72"/>
      <c r="G550" s="72"/>
      <c r="H550" s="35">
        <f t="shared" si="161"/>
        <v>10305761</v>
      </c>
    </row>
    <row r="551" spans="1:9">
      <c r="A551" s="32" t="s">
        <v>19</v>
      </c>
      <c r="B551" s="35">
        <f>+B537+B544+B550</f>
        <v>12881747</v>
      </c>
      <c r="C551" s="35">
        <f t="shared" ref="C551:H551" si="162">+C537+C544+C550</f>
        <v>0</v>
      </c>
      <c r="D551" s="35">
        <f t="shared" si="162"/>
        <v>2575986</v>
      </c>
      <c r="E551" s="35">
        <f t="shared" si="162"/>
        <v>10305761</v>
      </c>
      <c r="F551" s="35">
        <f t="shared" si="162"/>
        <v>0</v>
      </c>
      <c r="G551" s="35">
        <f t="shared" si="162"/>
        <v>0</v>
      </c>
      <c r="H551" s="35">
        <f t="shared" si="162"/>
        <v>10305761</v>
      </c>
    </row>
    <row r="553" spans="1:9">
      <c r="A553" s="38" t="s">
        <v>20</v>
      </c>
      <c r="I553" s="37" t="s">
        <v>28</v>
      </c>
    </row>
    <row r="554" spans="1:9" ht="31.5">
      <c r="A554" s="32" t="s">
        <v>2</v>
      </c>
      <c r="B554" s="33" t="s">
        <v>21</v>
      </c>
      <c r="C554" s="33" t="s">
        <v>22</v>
      </c>
      <c r="D554" s="33" t="s">
        <v>23</v>
      </c>
      <c r="E554" s="33" t="s">
        <v>24</v>
      </c>
      <c r="F554" s="33" t="s">
        <v>25</v>
      </c>
      <c r="G554" s="33" t="s">
        <v>26</v>
      </c>
      <c r="H554" s="33" t="s">
        <v>27</v>
      </c>
      <c r="I554" s="33" t="s">
        <v>19</v>
      </c>
    </row>
    <row r="555" spans="1:9">
      <c r="A555" s="34" t="s">
        <v>10</v>
      </c>
      <c r="B555" s="35">
        <f>SUM(B556:B561)</f>
        <v>0</v>
      </c>
      <c r="C555" s="35">
        <f t="shared" ref="C555:H555" si="163">SUM(C556:C561)</f>
        <v>0</v>
      </c>
      <c r="D555" s="35">
        <f t="shared" si="163"/>
        <v>0</v>
      </c>
      <c r="E555" s="35">
        <f t="shared" si="163"/>
        <v>0</v>
      </c>
      <c r="F555" s="35">
        <f t="shared" si="163"/>
        <v>0</v>
      </c>
      <c r="G555" s="35">
        <f t="shared" si="163"/>
        <v>0</v>
      </c>
      <c r="H555" s="35">
        <f t="shared" si="163"/>
        <v>0</v>
      </c>
      <c r="I555" s="35">
        <f>SUM(B555:H555)</f>
        <v>0</v>
      </c>
    </row>
    <row r="556" spans="1:9">
      <c r="A556" s="36" t="s">
        <v>11</v>
      </c>
      <c r="B556" s="72"/>
      <c r="C556" s="72"/>
      <c r="D556" s="72">
        <f>+H538</f>
        <v>0</v>
      </c>
      <c r="E556" s="72"/>
      <c r="F556" s="72"/>
      <c r="G556" s="72"/>
      <c r="H556" s="72"/>
      <c r="I556" s="35">
        <f t="shared" ref="I556:I569" si="164">SUM(B556:H556)</f>
        <v>0</v>
      </c>
    </row>
    <row r="557" spans="1:9">
      <c r="A557" s="36" t="s">
        <v>12</v>
      </c>
      <c r="B557" s="72"/>
      <c r="C557" s="72"/>
      <c r="D557" s="72">
        <f t="shared" ref="D557:D568" si="165">+H539</f>
        <v>0</v>
      </c>
      <c r="E557" s="72"/>
      <c r="F557" s="72"/>
      <c r="G557" s="72"/>
      <c r="H557" s="72"/>
      <c r="I557" s="35">
        <f t="shared" si="164"/>
        <v>0</v>
      </c>
    </row>
    <row r="558" spans="1:9">
      <c r="A558" s="36" t="s">
        <v>13</v>
      </c>
      <c r="B558" s="72"/>
      <c r="C558" s="72"/>
      <c r="D558" s="72">
        <f t="shared" si="165"/>
        <v>0</v>
      </c>
      <c r="E558" s="72"/>
      <c r="F558" s="72"/>
      <c r="G558" s="72"/>
      <c r="H558" s="72"/>
      <c r="I558" s="35">
        <f t="shared" si="164"/>
        <v>0</v>
      </c>
    </row>
    <row r="559" spans="1:9">
      <c r="A559" s="36" t="s">
        <v>14</v>
      </c>
      <c r="B559" s="72"/>
      <c r="C559" s="72"/>
      <c r="D559" s="72">
        <f t="shared" si="165"/>
        <v>0</v>
      </c>
      <c r="E559" s="72"/>
      <c r="F559" s="72"/>
      <c r="G559" s="72"/>
      <c r="H559" s="72"/>
      <c r="I559" s="35">
        <f t="shared" si="164"/>
        <v>0</v>
      </c>
    </row>
    <row r="560" spans="1:9">
      <c r="A560" s="36" t="s">
        <v>15</v>
      </c>
      <c r="B560" s="72"/>
      <c r="C560" s="72"/>
      <c r="D560" s="72">
        <f t="shared" si="165"/>
        <v>0</v>
      </c>
      <c r="E560" s="72"/>
      <c r="F560" s="72"/>
      <c r="G560" s="72"/>
      <c r="H560" s="72"/>
      <c r="I560" s="35">
        <f t="shared" si="164"/>
        <v>0</v>
      </c>
    </row>
    <row r="561" spans="1:9">
      <c r="A561" s="36" t="s">
        <v>16</v>
      </c>
      <c r="B561" s="72"/>
      <c r="C561" s="72"/>
      <c r="D561" s="72">
        <f t="shared" si="165"/>
        <v>0</v>
      </c>
      <c r="E561" s="72"/>
      <c r="F561" s="72"/>
      <c r="G561" s="72"/>
      <c r="H561" s="72"/>
      <c r="I561" s="35">
        <f t="shared" si="164"/>
        <v>0</v>
      </c>
    </row>
    <row r="562" spans="1:9">
      <c r="A562" s="34" t="s">
        <v>17</v>
      </c>
      <c r="B562" s="35">
        <f>SUM(B563:B567)</f>
        <v>0</v>
      </c>
      <c r="C562" s="35">
        <f t="shared" ref="C562:H562" si="166">SUM(C563:C567)</f>
        <v>0</v>
      </c>
      <c r="D562" s="35">
        <f t="shared" si="166"/>
        <v>0</v>
      </c>
      <c r="E562" s="35">
        <f t="shared" si="166"/>
        <v>0</v>
      </c>
      <c r="F562" s="35">
        <f t="shared" si="166"/>
        <v>0</v>
      </c>
      <c r="G562" s="35">
        <f t="shared" si="166"/>
        <v>0</v>
      </c>
      <c r="H562" s="35">
        <f t="shared" si="166"/>
        <v>0</v>
      </c>
      <c r="I562" s="35">
        <f t="shared" si="164"/>
        <v>0</v>
      </c>
    </row>
    <row r="563" spans="1:9">
      <c r="A563" s="36" t="s">
        <v>11</v>
      </c>
      <c r="B563" s="72"/>
      <c r="C563" s="72"/>
      <c r="D563" s="72">
        <f t="shared" si="165"/>
        <v>0</v>
      </c>
      <c r="E563" s="72"/>
      <c r="F563" s="72"/>
      <c r="G563" s="72"/>
      <c r="H563" s="72"/>
      <c r="I563" s="35">
        <f t="shared" si="164"/>
        <v>0</v>
      </c>
    </row>
    <row r="564" spans="1:9">
      <c r="A564" s="36" t="s">
        <v>13</v>
      </c>
      <c r="B564" s="72"/>
      <c r="C564" s="72"/>
      <c r="D564" s="72">
        <f t="shared" si="165"/>
        <v>0</v>
      </c>
      <c r="E564" s="72"/>
      <c r="F564" s="72"/>
      <c r="G564" s="72"/>
      <c r="H564" s="72"/>
      <c r="I564" s="35">
        <f t="shared" si="164"/>
        <v>0</v>
      </c>
    </row>
    <row r="565" spans="1:9">
      <c r="A565" s="36" t="s">
        <v>14</v>
      </c>
      <c r="B565" s="72"/>
      <c r="C565" s="72"/>
      <c r="D565" s="72">
        <f t="shared" si="165"/>
        <v>0</v>
      </c>
      <c r="E565" s="72"/>
      <c r="F565" s="72"/>
      <c r="G565" s="72"/>
      <c r="H565" s="72"/>
      <c r="I565" s="35">
        <f t="shared" si="164"/>
        <v>0</v>
      </c>
    </row>
    <row r="566" spans="1:9">
      <c r="A566" s="36" t="s">
        <v>15</v>
      </c>
      <c r="B566" s="72"/>
      <c r="C566" s="72"/>
      <c r="D566" s="72">
        <f t="shared" si="165"/>
        <v>0</v>
      </c>
      <c r="E566" s="72"/>
      <c r="F566" s="72"/>
      <c r="G566" s="72"/>
      <c r="H566" s="72"/>
      <c r="I566" s="35">
        <f t="shared" si="164"/>
        <v>0</v>
      </c>
    </row>
    <row r="567" spans="1:9">
      <c r="A567" s="36" t="s">
        <v>16</v>
      </c>
      <c r="B567" s="72"/>
      <c r="C567" s="72"/>
      <c r="D567" s="72">
        <f t="shared" si="165"/>
        <v>0</v>
      </c>
      <c r="E567" s="72"/>
      <c r="F567" s="72"/>
      <c r="G567" s="72"/>
      <c r="H567" s="72"/>
      <c r="I567" s="35">
        <f t="shared" si="164"/>
        <v>0</v>
      </c>
    </row>
    <row r="568" spans="1:9">
      <c r="A568" s="34" t="s">
        <v>18</v>
      </c>
      <c r="B568" s="72"/>
      <c r="C568" s="72"/>
      <c r="D568" s="72">
        <f t="shared" si="165"/>
        <v>10305761</v>
      </c>
      <c r="E568" s="72"/>
      <c r="F568" s="72"/>
      <c r="G568" s="72"/>
      <c r="H568" s="72"/>
      <c r="I568" s="35">
        <f t="shared" si="164"/>
        <v>10305761</v>
      </c>
    </row>
    <row r="569" spans="1:9">
      <c r="A569" s="32" t="s">
        <v>19</v>
      </c>
      <c r="B569" s="35">
        <f>+B555+B562+B568</f>
        <v>0</v>
      </c>
      <c r="C569" s="35">
        <f t="shared" ref="C569:H569" si="167">+C555+C562+C568</f>
        <v>0</v>
      </c>
      <c r="D569" s="35">
        <f t="shared" si="167"/>
        <v>10305761</v>
      </c>
      <c r="E569" s="35">
        <f t="shared" si="167"/>
        <v>0</v>
      </c>
      <c r="F569" s="35">
        <f t="shared" si="167"/>
        <v>0</v>
      </c>
      <c r="G569" s="35">
        <f t="shared" si="167"/>
        <v>0</v>
      </c>
      <c r="H569" s="35">
        <f t="shared" si="167"/>
        <v>0</v>
      </c>
      <c r="I569" s="35">
        <f t="shared" si="164"/>
        <v>10305761</v>
      </c>
    </row>
  </sheetData>
  <phoneticPr fontId="4"/>
  <pageMargins left="0.7" right="0.7" top="0.75" bottom="0.75" header="0.3" footer="0.3"/>
  <pageSetup paperSize="9" orientation="landscape" r:id="rId1"/>
  <rowBreaks count="1" manualBreakCount="1">
    <brk id="2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32"/>
  <sheetViews>
    <sheetView zoomScaleNormal="100" workbookViewId="0">
      <selection activeCell="K14" sqref="K14"/>
    </sheetView>
  </sheetViews>
  <sheetFormatPr defaultRowHeight="18.75"/>
  <cols>
    <col min="1" max="1" width="20.875" customWidth="1"/>
    <col min="2" max="11" width="10" customWidth="1"/>
  </cols>
  <sheetData>
    <row r="1" spans="1:11">
      <c r="A1" s="1" t="s">
        <v>29</v>
      </c>
    </row>
    <row r="2" spans="1:11">
      <c r="A2" s="8" t="s">
        <v>30</v>
      </c>
      <c r="J2" s="41" t="s">
        <v>247</v>
      </c>
    </row>
    <row r="3" spans="1:11" ht="51">
      <c r="A3" s="39" t="s">
        <v>31</v>
      </c>
      <c r="B3" s="40" t="s">
        <v>235</v>
      </c>
      <c r="C3" s="40" t="s">
        <v>236</v>
      </c>
      <c r="D3" s="40" t="s">
        <v>237</v>
      </c>
      <c r="E3" s="40" t="s">
        <v>238</v>
      </c>
      <c r="F3" s="40" t="s">
        <v>239</v>
      </c>
      <c r="G3" s="40" t="s">
        <v>240</v>
      </c>
      <c r="H3" s="40" t="s">
        <v>241</v>
      </c>
      <c r="I3" s="40" t="s">
        <v>234</v>
      </c>
      <c r="J3" s="40" t="s">
        <v>32</v>
      </c>
    </row>
    <row r="4" spans="1:11">
      <c r="A4" s="42" t="s">
        <v>33</v>
      </c>
      <c r="B4" s="44">
        <f>+ROUND(Ⅱ!B4/1000,0)</f>
        <v>10000</v>
      </c>
      <c r="C4" s="44">
        <f>+ROUND(Ⅱ!C4/1000,0)</f>
        <v>34099</v>
      </c>
      <c r="D4" s="44">
        <f>+ROUND(Ⅱ!D4/1000,0)</f>
        <v>3566</v>
      </c>
      <c r="E4" s="44">
        <f>+ROUND(Ⅱ!E4/1000,0)</f>
        <v>30533</v>
      </c>
      <c r="F4" s="44">
        <f>+ROUND(Ⅱ!F4/1000,0)</f>
        <v>20000</v>
      </c>
      <c r="G4" s="45">
        <f>+ROUND(B4*100/F4,2)</f>
        <v>50</v>
      </c>
      <c r="H4" s="44">
        <f>+ROUND(Ⅱ!H4/1000,0)</f>
        <v>15266</v>
      </c>
      <c r="I4" s="44">
        <f>+ROUND(Ⅱ!I4/1000,0)</f>
        <v>0</v>
      </c>
      <c r="J4" s="44">
        <f>+ROUND(Ⅱ!J4/1000,0)</f>
        <v>10000</v>
      </c>
    </row>
    <row r="5" spans="1:11">
      <c r="A5" s="42" t="s">
        <v>34</v>
      </c>
      <c r="B5" s="44">
        <f>+ROUND(Ⅱ!B5/1000,0)</f>
        <v>6000</v>
      </c>
      <c r="C5" s="44">
        <f>+ROUND(Ⅱ!C5/1000,0)</f>
        <v>207798</v>
      </c>
      <c r="D5" s="44">
        <f>+ROUND(Ⅱ!D5/1000,0)</f>
        <v>99000</v>
      </c>
      <c r="E5" s="44">
        <f>+ROUND(Ⅱ!E5/1000,0)</f>
        <v>108798</v>
      </c>
      <c r="F5" s="44">
        <f>+ROUND(Ⅱ!F5/1000,0)</f>
        <v>6000</v>
      </c>
      <c r="G5" s="45">
        <f t="shared" ref="G5:G11" si="0">+ROUND(B5*100/F5,2)</f>
        <v>100</v>
      </c>
      <c r="H5" s="44">
        <f>+ROUND(Ⅱ!H5/1000,0)</f>
        <v>108798</v>
      </c>
      <c r="I5" s="44">
        <f>+ROUND(Ⅱ!I5/1000,0)</f>
        <v>0</v>
      </c>
      <c r="J5" s="44">
        <f>+ROUND(Ⅱ!J5/1000,0)</f>
        <v>6000</v>
      </c>
    </row>
    <row r="6" spans="1:11">
      <c r="A6" s="42" t="s">
        <v>35</v>
      </c>
      <c r="B6" s="44">
        <f>+ROUND(Ⅱ!B6/1000,0)</f>
        <v>40000</v>
      </c>
      <c r="C6" s="44">
        <f>+ROUND(Ⅱ!C6/1000,0)</f>
        <v>80893</v>
      </c>
      <c r="D6" s="44">
        <f>+ROUND(Ⅱ!D6/1000,0)</f>
        <v>1375</v>
      </c>
      <c r="E6" s="44">
        <f>+ROUND(Ⅱ!E6/1000,0)</f>
        <v>79519</v>
      </c>
      <c r="F6" s="44">
        <f>+ROUND(Ⅱ!F6/1000,0)</f>
        <v>40000</v>
      </c>
      <c r="G6" s="45">
        <f t="shared" si="0"/>
        <v>100</v>
      </c>
      <c r="H6" s="44">
        <f>+ROUND(Ⅱ!H6/1000,0)</f>
        <v>79519</v>
      </c>
      <c r="I6" s="44">
        <f>+ROUND(Ⅱ!I6/1000,0)</f>
        <v>0</v>
      </c>
      <c r="J6" s="44">
        <f>+ROUND(Ⅱ!J6/1000,0)</f>
        <v>40000</v>
      </c>
    </row>
    <row r="7" spans="1:11">
      <c r="A7" s="43" t="s">
        <v>36</v>
      </c>
      <c r="B7" s="44">
        <f>+ROUND(Ⅱ!B7/1000,0)</f>
        <v>4250</v>
      </c>
      <c r="C7" s="44">
        <f>+ROUND(Ⅱ!C7/1000,0)</f>
        <v>13128</v>
      </c>
      <c r="D7" s="44">
        <f>+ROUND(Ⅱ!D7/1000,0)</f>
        <v>12305</v>
      </c>
      <c r="E7" s="44">
        <f>+ROUND(Ⅱ!E7/1000,0)</f>
        <v>824</v>
      </c>
      <c r="F7" s="44">
        <f>+ROUND(Ⅱ!F7/1000,0)</f>
        <v>8550</v>
      </c>
      <c r="G7" s="45">
        <f t="shared" si="0"/>
        <v>49.71</v>
      </c>
      <c r="H7" s="44">
        <f>+ROUND(Ⅱ!H7/1000,0)</f>
        <v>409</v>
      </c>
      <c r="I7" s="44">
        <f>+ROUND(Ⅱ!I7/1000,0)</f>
        <v>1609</v>
      </c>
      <c r="J7" s="44">
        <f>+ROUND(Ⅱ!J7/1000,0)</f>
        <v>4250</v>
      </c>
    </row>
    <row r="8" spans="1:11">
      <c r="A8" s="42" t="s">
        <v>37</v>
      </c>
      <c r="B8" s="44">
        <f>+ROUND(Ⅱ!B8/1000,0)</f>
        <v>31000</v>
      </c>
      <c r="C8" s="44">
        <f>+ROUND(Ⅱ!C8/1000,0)</f>
        <v>59320</v>
      </c>
      <c r="D8" s="44">
        <f>+ROUND(Ⅱ!D8/1000,0)</f>
        <v>10395</v>
      </c>
      <c r="E8" s="44">
        <f>+ROUND(Ⅱ!E8/1000,0)</f>
        <v>48925</v>
      </c>
      <c r="F8" s="44">
        <f>+ROUND(Ⅱ!F8/1000,0)</f>
        <v>31000</v>
      </c>
      <c r="G8" s="45">
        <f t="shared" si="0"/>
        <v>100</v>
      </c>
      <c r="H8" s="44">
        <f>+ROUND(Ⅱ!H8/1000,0)</f>
        <v>48925</v>
      </c>
      <c r="I8" s="44">
        <f>+ROUND(Ⅱ!I8/1000,0)</f>
        <v>0</v>
      </c>
      <c r="J8" s="44">
        <f>+ROUND(Ⅱ!J8/1000,0)</f>
        <v>31000</v>
      </c>
    </row>
    <row r="9" spans="1:11">
      <c r="A9" s="42" t="s">
        <v>38</v>
      </c>
      <c r="B9" s="44">
        <f>+ROUND(Ⅱ!B9/1000,0)</f>
        <v>22000</v>
      </c>
      <c r="C9" s="44">
        <f>+ROUND(Ⅱ!C9/1000,0)</f>
        <v>12493</v>
      </c>
      <c r="D9" s="44">
        <f>+ROUND(Ⅱ!D9/1000,0)</f>
        <v>892</v>
      </c>
      <c r="E9" s="44">
        <f>+ROUND(Ⅱ!E9/1000,0)</f>
        <v>11600</v>
      </c>
      <c r="F9" s="44">
        <f>+ROUND(Ⅱ!F9/1000,0)</f>
        <v>22000</v>
      </c>
      <c r="G9" s="45">
        <f t="shared" si="0"/>
        <v>100</v>
      </c>
      <c r="H9" s="44">
        <f>+ROUND(Ⅱ!H9/1000,0)</f>
        <v>11600</v>
      </c>
      <c r="I9" s="44">
        <f>+ROUND(Ⅱ!I9/1000,0)</f>
        <v>48</v>
      </c>
      <c r="J9" s="44">
        <f>+ROUND(Ⅱ!J9/1000,0)</f>
        <v>22000</v>
      </c>
    </row>
    <row r="10" spans="1:11">
      <c r="A10" s="42" t="s">
        <v>39</v>
      </c>
      <c r="B10" s="44">
        <f>+ROUND(Ⅱ!B10/1000,0)</f>
        <v>60000</v>
      </c>
      <c r="C10" s="44">
        <f>+ROUND(Ⅱ!C10/1000,0)</f>
        <v>518668</v>
      </c>
      <c r="D10" s="44">
        <f>+ROUND(Ⅱ!D10/1000,0)</f>
        <v>51368</v>
      </c>
      <c r="E10" s="44">
        <f>+ROUND(Ⅱ!E10/1000,0)</f>
        <v>467300</v>
      </c>
      <c r="F10" s="44">
        <f>+ROUND(Ⅱ!F10/1000,0)</f>
        <v>10000</v>
      </c>
      <c r="G10" s="45">
        <f t="shared" si="0"/>
        <v>600</v>
      </c>
      <c r="H10" s="44">
        <f>+ROUND(Ⅱ!H10/1000,0)</f>
        <v>2803801</v>
      </c>
      <c r="I10" s="44">
        <f>+ROUND(Ⅱ!I10/1000,0)</f>
        <v>0</v>
      </c>
      <c r="J10" s="44">
        <f>+ROUND(Ⅱ!J10/1000,0)</f>
        <v>60000</v>
      </c>
    </row>
    <row r="11" spans="1:11">
      <c r="A11" s="42" t="s">
        <v>40</v>
      </c>
      <c r="B11" s="44">
        <f>+ROUND(Ⅱ!B11/1000,0)</f>
        <v>872964</v>
      </c>
      <c r="C11" s="44">
        <f>+ROUND(Ⅱ!C11/1000,0)</f>
        <v>1701285</v>
      </c>
      <c r="D11" s="44">
        <f>+ROUND(Ⅱ!D11/1000,0)</f>
        <v>891342</v>
      </c>
      <c r="E11" s="44">
        <f>+ROUND(Ⅱ!E11/1000,0)</f>
        <v>809943</v>
      </c>
      <c r="F11" s="44">
        <f>+ROUND(Ⅱ!F11/1000,0)</f>
        <v>872964</v>
      </c>
      <c r="G11" s="45">
        <f t="shared" si="0"/>
        <v>100</v>
      </c>
      <c r="H11" s="44">
        <f>+ROUND(Ⅱ!H11/1000,0)</f>
        <v>809943</v>
      </c>
      <c r="I11" s="44">
        <f>+ROUND(Ⅱ!I11/1000,0)</f>
        <v>0</v>
      </c>
      <c r="J11" s="44">
        <f>+ROUND(Ⅱ!J11/1000,0)</f>
        <v>872964</v>
      </c>
    </row>
    <row r="12" spans="1:11">
      <c r="A12" s="39" t="s">
        <v>19</v>
      </c>
      <c r="B12" s="44">
        <f>+ROUND(Ⅱ!B12/1000,0)</f>
        <v>1046214</v>
      </c>
      <c r="C12" s="44">
        <f>+ROUND(Ⅱ!C12/1000,0)</f>
        <v>2627684</v>
      </c>
      <c r="D12" s="44">
        <f>+ROUND(Ⅱ!D12/1000,0)</f>
        <v>1070243</v>
      </c>
      <c r="E12" s="44">
        <f>+ROUND(Ⅱ!E12/1000,0)</f>
        <v>1557441</v>
      </c>
      <c r="F12" s="44">
        <f>+ROUND(Ⅱ!F12/1000,0)</f>
        <v>1010514</v>
      </c>
      <c r="G12" s="47"/>
      <c r="H12" s="44">
        <f>+ROUND(Ⅱ!H12/1000,0)</f>
        <v>3878262</v>
      </c>
      <c r="I12" s="44">
        <f>+ROUND(Ⅱ!I12/1000,0)</f>
        <v>1657</v>
      </c>
      <c r="J12" s="44">
        <f>+ROUND(Ⅱ!J12/1000,0)</f>
        <v>1046214</v>
      </c>
    </row>
    <row r="14" spans="1:11">
      <c r="A14" s="8" t="s">
        <v>41</v>
      </c>
      <c r="K14" s="41" t="s">
        <v>247</v>
      </c>
    </row>
    <row r="15" spans="1:11" ht="51">
      <c r="A15" s="39" t="s">
        <v>31</v>
      </c>
      <c r="B15" s="40" t="s">
        <v>242</v>
      </c>
      <c r="C15" s="40" t="s">
        <v>236</v>
      </c>
      <c r="D15" s="40" t="s">
        <v>237</v>
      </c>
      <c r="E15" s="40" t="s">
        <v>238</v>
      </c>
      <c r="F15" s="40" t="s">
        <v>239</v>
      </c>
      <c r="G15" s="40" t="s">
        <v>240</v>
      </c>
      <c r="H15" s="40" t="s">
        <v>241</v>
      </c>
      <c r="I15" s="40" t="s">
        <v>243</v>
      </c>
      <c r="J15" s="40" t="s">
        <v>244</v>
      </c>
      <c r="K15" s="40" t="s">
        <v>42</v>
      </c>
    </row>
    <row r="16" spans="1:11">
      <c r="A16" s="42" t="s">
        <v>43</v>
      </c>
      <c r="B16" s="44">
        <f>+ROUND(Ⅱ!B16/1000,0)</f>
        <v>200</v>
      </c>
      <c r="C16" s="44">
        <f>+ROUND(Ⅱ!C16/1000,0)</f>
        <v>23811941</v>
      </c>
      <c r="D16" s="44">
        <f>+ROUND(Ⅱ!D16/1000,0)</f>
        <v>1687297</v>
      </c>
      <c r="E16" s="44">
        <f>+ROUND(Ⅱ!E16/1000,0)</f>
        <v>22124644</v>
      </c>
      <c r="F16" s="44">
        <f>+ROUND(Ⅱ!F16/1000,0)</f>
        <v>300000</v>
      </c>
      <c r="G16" s="45">
        <f>+ROUND(B16*100/F16,2)</f>
        <v>7.0000000000000007E-2</v>
      </c>
      <c r="H16" s="44">
        <f>+ROUND(Ⅱ!H16/1000,0)</f>
        <v>15487</v>
      </c>
      <c r="I16" s="44">
        <f>+ROUND(Ⅱ!I16/1000,0)</f>
        <v>0</v>
      </c>
      <c r="J16" s="44">
        <f>+ROUND(Ⅱ!J16/1000,0)</f>
        <v>200</v>
      </c>
      <c r="K16" s="44">
        <f>+ROUND(Ⅱ!K16/1000,0)</f>
        <v>200</v>
      </c>
    </row>
    <row r="17" spans="1:11">
      <c r="A17" s="42" t="s">
        <v>44</v>
      </c>
      <c r="B17" s="44">
        <f>+ROUND(Ⅱ!B17/1000,0)</f>
        <v>1600</v>
      </c>
      <c r="C17" s="44">
        <f>+ROUND(Ⅱ!C17/1000,0)</f>
        <v>2390288</v>
      </c>
      <c r="D17" s="44">
        <f>+ROUND(Ⅱ!D17/1000,0)</f>
        <v>758873</v>
      </c>
      <c r="E17" s="44">
        <f>+ROUND(Ⅱ!E17/1000,0)</f>
        <v>1631415</v>
      </c>
      <c r="F17" s="44">
        <f>+ROUND(Ⅱ!F17/1000,0)</f>
        <v>420000</v>
      </c>
      <c r="G17" s="45">
        <f t="shared" ref="G17:G31" si="1">+ROUND(B17*100/F17,2)</f>
        <v>0.38</v>
      </c>
      <c r="H17" s="44">
        <f>+ROUND(Ⅱ!H17/1000,0)</f>
        <v>6199</v>
      </c>
      <c r="I17" s="44">
        <f>+ROUND(Ⅱ!I17/1000,0)</f>
        <v>0</v>
      </c>
      <c r="J17" s="44">
        <f>+ROUND(Ⅱ!J17/1000,0)</f>
        <v>1600</v>
      </c>
      <c r="K17" s="44">
        <f>+ROUND(Ⅱ!K17/1000,0)</f>
        <v>1600</v>
      </c>
    </row>
    <row r="18" spans="1:11">
      <c r="A18" s="42" t="s">
        <v>45</v>
      </c>
      <c r="B18" s="44">
        <f>+ROUND(Ⅱ!B18/1000,0)</f>
        <v>28811</v>
      </c>
      <c r="C18" s="44">
        <f>+ROUND(Ⅱ!C18/1000,0)</f>
        <v>1129432</v>
      </c>
      <c r="D18" s="44">
        <f>+ROUND(Ⅱ!D18/1000,0)</f>
        <v>332341</v>
      </c>
      <c r="E18" s="44">
        <f>+ROUND(Ⅱ!E18/1000,0)</f>
        <v>797091</v>
      </c>
      <c r="F18" s="44">
        <f>+ROUND(Ⅱ!F18/1000,0)</f>
        <v>136796</v>
      </c>
      <c r="G18" s="45">
        <f t="shared" si="1"/>
        <v>21.06</v>
      </c>
      <c r="H18" s="44">
        <f>+ROUND(Ⅱ!H18/1000,0)</f>
        <v>167867</v>
      </c>
      <c r="I18" s="44">
        <f>+ROUND(Ⅱ!I18/1000,0)</f>
        <v>0</v>
      </c>
      <c r="J18" s="44">
        <f>+ROUND(Ⅱ!J18/1000,0)</f>
        <v>28811</v>
      </c>
      <c r="K18" s="44">
        <f>+ROUND(Ⅱ!K18/1000,0)</f>
        <v>28896</v>
      </c>
    </row>
    <row r="19" spans="1:11">
      <c r="A19" s="42" t="s">
        <v>46</v>
      </c>
      <c r="B19" s="44">
        <f>+ROUND(Ⅱ!B19/1000,0)</f>
        <v>4640</v>
      </c>
      <c r="C19" s="44">
        <f>+ROUND(Ⅱ!C19/1000,0)</f>
        <v>172706153</v>
      </c>
      <c r="D19" s="44">
        <f>+ROUND(Ⅱ!D19/1000,0)</f>
        <v>167263912</v>
      </c>
      <c r="E19" s="44">
        <f>+ROUND(Ⅱ!E19/1000,0)</f>
        <v>5442241</v>
      </c>
      <c r="F19" s="44">
        <f>+ROUND(Ⅱ!F19/1000,0)</f>
        <v>2821120</v>
      </c>
      <c r="G19" s="45">
        <f t="shared" si="1"/>
        <v>0.16</v>
      </c>
      <c r="H19" s="44">
        <f>+ROUND(Ⅱ!H19/1000,0)</f>
        <v>8708</v>
      </c>
      <c r="I19" s="44">
        <f>+ROUND(Ⅱ!I19/1000,0)</f>
        <v>0</v>
      </c>
      <c r="J19" s="44">
        <f>+ROUND(Ⅱ!J19/1000,0)</f>
        <v>4640</v>
      </c>
      <c r="K19" s="44">
        <f>+ROUND(Ⅱ!K19/1000,0)</f>
        <v>4640</v>
      </c>
    </row>
    <row r="20" spans="1:11">
      <c r="A20" s="42" t="s">
        <v>47</v>
      </c>
      <c r="B20" s="44">
        <f>+ROUND(Ⅱ!B20/1000,0)</f>
        <v>126700</v>
      </c>
      <c r="C20" s="44">
        <f>+ROUND(Ⅱ!C20/1000,0)</f>
        <v>65638204</v>
      </c>
      <c r="D20" s="44">
        <f>+ROUND(Ⅱ!D20/1000,0)</f>
        <v>53335286</v>
      </c>
      <c r="E20" s="44">
        <f>+ROUND(Ⅱ!E20/1000,0)</f>
        <v>12302918</v>
      </c>
      <c r="F20" s="44">
        <f>+ROUND(Ⅱ!F20/1000,0)</f>
        <v>880000</v>
      </c>
      <c r="G20" s="45">
        <f t="shared" si="1"/>
        <v>14.4</v>
      </c>
      <c r="H20" s="44">
        <f>+ROUND(Ⅱ!H20/1000,0)</f>
        <v>1771620</v>
      </c>
      <c r="I20" s="44">
        <f>+ROUND(Ⅱ!I20/1000,0)</f>
        <v>0</v>
      </c>
      <c r="J20" s="44">
        <f>+ROUND(Ⅱ!J20/1000,0)</f>
        <v>126700</v>
      </c>
      <c r="K20" s="44">
        <f>+ROUND(Ⅱ!K20/1000,0)</f>
        <v>126700</v>
      </c>
    </row>
    <row r="21" spans="1:11">
      <c r="A21" s="42" t="s">
        <v>48</v>
      </c>
      <c r="B21" s="44">
        <f>+ROUND(Ⅱ!B21/1000,0)</f>
        <v>5335</v>
      </c>
      <c r="C21" s="44">
        <f>+ROUND(Ⅱ!C21/1000,0)</f>
        <v>1924083</v>
      </c>
      <c r="D21" s="44">
        <f>+ROUND(Ⅱ!D21/1000,0)</f>
        <v>199</v>
      </c>
      <c r="E21" s="44">
        <f>+ROUND(Ⅱ!E21/1000,0)</f>
        <v>1923885</v>
      </c>
      <c r="F21" s="44">
        <f>+ROUND(Ⅱ!F21/1000,0)</f>
        <v>1913459</v>
      </c>
      <c r="G21" s="45">
        <f t="shared" si="1"/>
        <v>0.28000000000000003</v>
      </c>
      <c r="H21" s="44">
        <f>+ROUND(Ⅱ!H21/1000,0)</f>
        <v>5387</v>
      </c>
      <c r="I21" s="44">
        <f>+ROUND(Ⅱ!I21/1000,0)</f>
        <v>0</v>
      </c>
      <c r="J21" s="44">
        <f>+ROUND(Ⅱ!J21/1000,0)</f>
        <v>5335</v>
      </c>
      <c r="K21" s="44">
        <f>+ROUND(Ⅱ!K21/1000,0)</f>
        <v>5335</v>
      </c>
    </row>
    <row r="22" spans="1:11">
      <c r="A22" s="42" t="s">
        <v>49</v>
      </c>
      <c r="B22" s="44">
        <f>+ROUND(Ⅱ!B22/1000,0)</f>
        <v>1292</v>
      </c>
      <c r="C22" s="44">
        <f>+ROUND(Ⅱ!C22/1000,0)</f>
        <v>3163650</v>
      </c>
      <c r="D22" s="44">
        <f>+ROUND(Ⅱ!D22/1000,0)</f>
        <v>2818836</v>
      </c>
      <c r="E22" s="44">
        <f>+ROUND(Ⅱ!E22/1000,0)</f>
        <v>344813</v>
      </c>
      <c r="F22" s="44">
        <f>+ROUND(Ⅱ!F22/1000,0)</f>
        <v>302992</v>
      </c>
      <c r="G22" s="45">
        <f t="shared" si="1"/>
        <v>0.43</v>
      </c>
      <c r="H22" s="44">
        <f>+ROUND(Ⅱ!H22/1000,0)</f>
        <v>1483</v>
      </c>
      <c r="I22" s="44">
        <f>+ROUND(Ⅱ!I22/1000,0)</f>
        <v>0</v>
      </c>
      <c r="J22" s="44">
        <f>+ROUND(Ⅱ!J22/1000,0)</f>
        <v>1292</v>
      </c>
      <c r="K22" s="44">
        <f>+ROUND(Ⅱ!K22/1000,0)</f>
        <v>1292</v>
      </c>
    </row>
    <row r="23" spans="1:11">
      <c r="A23" s="42" t="s">
        <v>50</v>
      </c>
      <c r="B23" s="44">
        <f>+ROUND(Ⅱ!B23/1000,0)</f>
        <v>3842</v>
      </c>
      <c r="C23" s="44">
        <f>+ROUND(Ⅱ!C23/1000,0)</f>
        <v>794058</v>
      </c>
      <c r="D23" s="44">
        <f>+ROUND(Ⅱ!D23/1000,0)</f>
        <v>39049</v>
      </c>
      <c r="E23" s="44">
        <f>+ROUND(Ⅱ!E23/1000,0)</f>
        <v>755009</v>
      </c>
      <c r="F23" s="44">
        <f>+ROUND(Ⅱ!F23/1000,0)</f>
        <v>500000</v>
      </c>
      <c r="G23" s="45">
        <f t="shared" si="1"/>
        <v>0.77</v>
      </c>
      <c r="H23" s="44">
        <f>+ROUND(Ⅱ!H23/1000,0)</f>
        <v>5814</v>
      </c>
      <c r="I23" s="44">
        <f>+ROUND(Ⅱ!I23/1000,0)</f>
        <v>0</v>
      </c>
      <c r="J23" s="44">
        <f>+ROUND(Ⅱ!J23/1000,0)</f>
        <v>3842</v>
      </c>
      <c r="K23" s="44">
        <f>+ROUND(Ⅱ!K23/1000,0)</f>
        <v>3842</v>
      </c>
    </row>
    <row r="24" spans="1:11">
      <c r="A24" s="42" t="s">
        <v>51</v>
      </c>
      <c r="B24" s="44">
        <f>+ROUND(Ⅱ!B24/1000,0)</f>
        <v>1950</v>
      </c>
      <c r="C24" s="44">
        <f>+ROUND(Ⅱ!C24/1000,0)</f>
        <v>410131</v>
      </c>
      <c r="D24" s="44">
        <f>+ROUND(Ⅱ!D24/1000,0)</f>
        <v>357454</v>
      </c>
      <c r="E24" s="44">
        <f>+ROUND(Ⅱ!E24/1000,0)</f>
        <v>52677</v>
      </c>
      <c r="F24" s="44">
        <f>+ROUND(Ⅱ!F24/1000,0)</f>
        <v>50420</v>
      </c>
      <c r="G24" s="45">
        <f t="shared" si="1"/>
        <v>3.87</v>
      </c>
      <c r="H24" s="44">
        <f>+ROUND(Ⅱ!H24/1000,0)</f>
        <v>2039</v>
      </c>
      <c r="I24" s="44">
        <f>+ROUND(Ⅱ!I24/1000,0)</f>
        <v>0</v>
      </c>
      <c r="J24" s="44">
        <f>+ROUND(Ⅱ!J24/1000,0)</f>
        <v>1950</v>
      </c>
      <c r="K24" s="44">
        <f>+ROUND(Ⅱ!K24/1000,0)</f>
        <v>1950</v>
      </c>
    </row>
    <row r="25" spans="1:11">
      <c r="A25" s="42" t="s">
        <v>52</v>
      </c>
      <c r="B25" s="44">
        <f>+ROUND(Ⅱ!B25/1000,0)</f>
        <v>260</v>
      </c>
      <c r="C25" s="44">
        <f>+ROUND(Ⅱ!C25/1000,0)</f>
        <v>3191462</v>
      </c>
      <c r="D25" s="44">
        <f>+ROUND(Ⅱ!D25/1000,0)</f>
        <v>737258</v>
      </c>
      <c r="E25" s="44">
        <f>+ROUND(Ⅱ!E25/1000,0)</f>
        <v>2454204</v>
      </c>
      <c r="F25" s="44">
        <f>+ROUND(Ⅱ!F25/1000,0)</f>
        <v>400000</v>
      </c>
      <c r="G25" s="45">
        <f t="shared" si="1"/>
        <v>7.0000000000000007E-2</v>
      </c>
      <c r="H25" s="44">
        <f>+ROUND(Ⅱ!H25/1000,0)</f>
        <v>1718</v>
      </c>
      <c r="I25" s="44">
        <f>+ROUND(Ⅱ!I25/1000,0)</f>
        <v>0</v>
      </c>
      <c r="J25" s="44">
        <f>+ROUND(Ⅱ!J25/1000,0)</f>
        <v>260</v>
      </c>
      <c r="K25" s="44">
        <f>+ROUND(Ⅱ!K25/1000,0)</f>
        <v>260</v>
      </c>
    </row>
    <row r="26" spans="1:11">
      <c r="A26" s="42" t="s">
        <v>53</v>
      </c>
      <c r="B26" s="44">
        <f>+ROUND(Ⅱ!B26/1000,0)</f>
        <v>20712</v>
      </c>
      <c r="C26" s="44">
        <f>+ROUND(Ⅱ!C26/1000,0)</f>
        <v>358945072</v>
      </c>
      <c r="D26" s="44">
        <f>+ROUND(Ⅱ!D26/1000,0)</f>
        <v>309753091</v>
      </c>
      <c r="E26" s="44">
        <f>+ROUND(Ⅱ!E26/1000,0)</f>
        <v>49191981</v>
      </c>
      <c r="F26" s="44">
        <f>+ROUND(Ⅱ!F26/1000,0)</f>
        <v>6840231</v>
      </c>
      <c r="G26" s="45">
        <f t="shared" si="1"/>
        <v>0.3</v>
      </c>
      <c r="H26" s="44">
        <f>+ROUND(Ⅱ!H26/1000,0)</f>
        <v>147576</v>
      </c>
      <c r="I26" s="44">
        <f>+ROUND(Ⅱ!I26/1000,0)</f>
        <v>0</v>
      </c>
      <c r="J26" s="44">
        <f>+ROUND(Ⅱ!J26/1000,0)</f>
        <v>20712</v>
      </c>
      <c r="K26" s="44">
        <f>+ROUND(Ⅱ!K26/1000,0)</f>
        <v>20712</v>
      </c>
    </row>
    <row r="27" spans="1:11">
      <c r="A27" s="42" t="s">
        <v>54</v>
      </c>
      <c r="B27" s="44">
        <f>+ROUND(Ⅱ!B27/1000,0)</f>
        <v>175</v>
      </c>
      <c r="C27" s="44">
        <f>+ROUND(Ⅱ!C27/1000,0)</f>
        <v>4524535</v>
      </c>
      <c r="D27" s="44">
        <f>+ROUND(Ⅱ!D27/1000,0)</f>
        <v>2031868</v>
      </c>
      <c r="E27" s="44">
        <f>+ROUND(Ⅱ!E27/1000,0)</f>
        <v>2492666</v>
      </c>
      <c r="F27" s="44">
        <f>+ROUND(Ⅱ!F27/1000,0)</f>
        <v>105000</v>
      </c>
      <c r="G27" s="45">
        <f t="shared" si="1"/>
        <v>0.17</v>
      </c>
      <c r="H27" s="44">
        <f>+ROUND(Ⅱ!H27/1000,0)</f>
        <v>4238</v>
      </c>
      <c r="I27" s="44">
        <f>+ROUND(Ⅱ!I27/1000,0)</f>
        <v>0</v>
      </c>
      <c r="J27" s="44">
        <f>+ROUND(Ⅱ!J27/1000,0)</f>
        <v>175</v>
      </c>
      <c r="K27" s="44">
        <f>+ROUND(Ⅱ!K27/1000,0)</f>
        <v>175</v>
      </c>
    </row>
    <row r="28" spans="1:11">
      <c r="A28" s="42" t="s">
        <v>55</v>
      </c>
      <c r="B28" s="44">
        <f>+ROUND(Ⅱ!B28/1000,0)</f>
        <v>3138</v>
      </c>
      <c r="C28" s="44">
        <f>+ROUND(Ⅱ!C28/1000,0)</f>
        <v>1831981</v>
      </c>
      <c r="D28" s="44">
        <f>+ROUND(Ⅱ!D28/1000,0)</f>
        <v>8039</v>
      </c>
      <c r="E28" s="44">
        <f>+ROUND(Ⅱ!E28/1000,0)</f>
        <v>1823942</v>
      </c>
      <c r="F28" s="44">
        <f>+ROUND(Ⅱ!F28/1000,0)</f>
        <v>1486448</v>
      </c>
      <c r="G28" s="45">
        <f t="shared" si="1"/>
        <v>0.21</v>
      </c>
      <c r="H28" s="44">
        <f>+ROUND(Ⅱ!H28/1000,0)</f>
        <v>3830</v>
      </c>
      <c r="I28" s="44">
        <f>+ROUND(Ⅱ!I28/1000,0)</f>
        <v>0</v>
      </c>
      <c r="J28" s="44">
        <f>+ROUND(Ⅱ!J28/1000,0)</f>
        <v>3138</v>
      </c>
      <c r="K28" s="44">
        <f>+ROUND(Ⅱ!K28/1000,0)</f>
        <v>3138</v>
      </c>
    </row>
    <row r="29" spans="1:11">
      <c r="A29" s="42" t="s">
        <v>56</v>
      </c>
      <c r="B29" s="44">
        <f>+ROUND(Ⅱ!B29/1000,0)</f>
        <v>754</v>
      </c>
      <c r="C29" s="44">
        <f>+ROUND(Ⅱ!C29/1000,0)</f>
        <v>110643</v>
      </c>
      <c r="D29" s="44">
        <f>+ROUND(Ⅱ!D29/1000,0)</f>
        <v>1011</v>
      </c>
      <c r="E29" s="44">
        <f>+ROUND(Ⅱ!E29/1000,0)</f>
        <v>109632</v>
      </c>
      <c r="F29" s="44">
        <f>+ROUND(Ⅱ!F29/1000,0)</f>
        <v>100000</v>
      </c>
      <c r="G29" s="45">
        <f t="shared" si="1"/>
        <v>0.75</v>
      </c>
      <c r="H29" s="44">
        <f>+ROUND(Ⅱ!H29/1000,0)</f>
        <v>822</v>
      </c>
      <c r="I29" s="44">
        <f>+ROUND(Ⅱ!I29/1000,0)</f>
        <v>0</v>
      </c>
      <c r="J29" s="44">
        <f>+ROUND(Ⅱ!J29/1000,0)</f>
        <v>754</v>
      </c>
      <c r="K29" s="44">
        <f>+ROUND(Ⅱ!K29/1000,0)</f>
        <v>754</v>
      </c>
    </row>
    <row r="30" spans="1:11">
      <c r="A30" s="42" t="s">
        <v>57</v>
      </c>
      <c r="B30" s="44">
        <f>+ROUND(Ⅱ!B30/1000,0)</f>
        <v>1575</v>
      </c>
      <c r="C30" s="44">
        <f>+ROUND(Ⅱ!C30/1000,0)</f>
        <v>1237296</v>
      </c>
      <c r="D30" s="44">
        <f>+ROUND(Ⅱ!D30/1000,0)</f>
        <v>205450</v>
      </c>
      <c r="E30" s="44">
        <f>+ROUND(Ⅱ!E30/1000,0)</f>
        <v>1031845</v>
      </c>
      <c r="F30" s="44">
        <f>+ROUND(Ⅱ!F30/1000,0)</f>
        <v>856729</v>
      </c>
      <c r="G30" s="45">
        <f t="shared" si="1"/>
        <v>0.18</v>
      </c>
      <c r="H30" s="44">
        <f>+ROUND(Ⅱ!H30/1000,0)</f>
        <v>1857</v>
      </c>
      <c r="I30" s="44">
        <f>+ROUND(Ⅱ!I30/1000,0)</f>
        <v>0</v>
      </c>
      <c r="J30" s="44">
        <f>+ROUND(Ⅱ!J30/1000,0)</f>
        <v>1575</v>
      </c>
      <c r="K30" s="44">
        <f>+ROUND(Ⅱ!K30/1000,0)</f>
        <v>1575</v>
      </c>
    </row>
    <row r="31" spans="1:11">
      <c r="A31" s="42" t="s">
        <v>58</v>
      </c>
      <c r="B31" s="44">
        <f>+ROUND(Ⅱ!B31/1000,0)</f>
        <v>5600</v>
      </c>
      <c r="C31" s="44">
        <f>+ROUND(Ⅱ!C31/1000,0)</f>
        <v>24589199000</v>
      </c>
      <c r="D31" s="44">
        <f>+ROUND(Ⅱ!D31/1000,0)</f>
        <v>24294008000</v>
      </c>
      <c r="E31" s="44">
        <f>+ROUND(Ⅱ!E31/1000,0)</f>
        <v>295191000</v>
      </c>
      <c r="F31" s="44">
        <f>+ROUND(Ⅱ!F31/1000,0)</f>
        <v>16602000</v>
      </c>
      <c r="G31" s="45">
        <f t="shared" si="1"/>
        <v>0.03</v>
      </c>
      <c r="H31" s="44">
        <f>+ROUND(Ⅱ!H31/1000,0)</f>
        <v>88557</v>
      </c>
      <c r="I31" s="44">
        <f>+ROUND(Ⅱ!I31/1000,0)</f>
        <v>0</v>
      </c>
      <c r="J31" s="44">
        <f>+ROUND(Ⅱ!J31/1000,0)</f>
        <v>5600</v>
      </c>
      <c r="K31" s="44">
        <f>+ROUND(Ⅱ!K31/1000,0)</f>
        <v>5600</v>
      </c>
    </row>
    <row r="32" spans="1:11">
      <c r="A32" s="39" t="s">
        <v>19</v>
      </c>
      <c r="B32" s="44">
        <f>+ROUND(Ⅱ!B32/1000,0)</f>
        <v>206584</v>
      </c>
      <c r="C32" s="44">
        <f>+ROUND(Ⅱ!C32/1000,0)</f>
        <v>25231007927</v>
      </c>
      <c r="D32" s="44">
        <f>+ROUND(Ⅱ!D32/1000,0)</f>
        <v>24833337965</v>
      </c>
      <c r="E32" s="44">
        <f>+ROUND(Ⅱ!E32/1000,0)</f>
        <v>397669963</v>
      </c>
      <c r="F32" s="44">
        <f>+ROUND(Ⅱ!F32/1000,0)</f>
        <v>33715195</v>
      </c>
      <c r="G32" s="47"/>
      <c r="H32" s="44">
        <f>+ROUND(Ⅱ!H32/1000,0)</f>
        <v>2233202</v>
      </c>
      <c r="I32" s="44">
        <f>+ROUND(Ⅱ!I32/1000,0)</f>
        <v>0</v>
      </c>
      <c r="J32" s="44">
        <f>+ROUND(Ⅱ!J32/1000,0)</f>
        <v>206584</v>
      </c>
      <c r="K32" s="44">
        <f>+ROUND(Ⅱ!K32/1000,0)</f>
        <v>206669</v>
      </c>
    </row>
  </sheetData>
  <phoneticPr fontId="4"/>
  <pageMargins left="0.7" right="0.7" top="0.75" bottom="0.75" header="0.3" footer="0.3"/>
  <pageSetup paperSize="9" orientation="landscape" r:id="rId1"/>
  <rowBreaks count="1" manualBreakCount="1">
    <brk id="1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25"/>
  <sheetViews>
    <sheetView workbookViewId="0">
      <selection activeCell="K14" sqref="K14"/>
    </sheetView>
  </sheetViews>
  <sheetFormatPr defaultRowHeight="18.75"/>
  <cols>
    <col min="1" max="1" width="31.75" bestFit="1" customWidth="1"/>
    <col min="2" max="6" width="17.25" customWidth="1"/>
  </cols>
  <sheetData>
    <row r="1" spans="1:6">
      <c r="A1" s="1" t="s">
        <v>59</v>
      </c>
      <c r="F1" s="7" t="s">
        <v>247</v>
      </c>
    </row>
    <row r="2" spans="1:6" ht="37.5">
      <c r="A2" s="55" t="s">
        <v>60</v>
      </c>
      <c r="B2" s="9" t="s">
        <v>83</v>
      </c>
      <c r="C2" s="3" t="s">
        <v>11</v>
      </c>
      <c r="D2" s="3" t="s">
        <v>84</v>
      </c>
      <c r="E2" s="3" t="s">
        <v>85</v>
      </c>
      <c r="F2" s="3" t="s">
        <v>86</v>
      </c>
    </row>
    <row r="3" spans="1:6">
      <c r="A3" s="10" t="s">
        <v>61</v>
      </c>
      <c r="B3" s="14">
        <f>+ROUND(Ⅲ!B3/1000,0)</f>
        <v>5106712</v>
      </c>
      <c r="C3" s="14">
        <f>+ROUND(Ⅲ!C3/1000,0)</f>
        <v>0</v>
      </c>
      <c r="D3" s="14">
        <f>+ROUND(Ⅲ!D3/1000,0)</f>
        <v>0</v>
      </c>
      <c r="E3" s="14">
        <f>+ROUND(Ⅲ!E3/1000,0)</f>
        <v>5106712</v>
      </c>
      <c r="F3" s="14">
        <f>+ROUND(Ⅲ!F3/1000,0)</f>
        <v>5106712</v>
      </c>
    </row>
    <row r="4" spans="1:6">
      <c r="A4" s="10" t="s">
        <v>62</v>
      </c>
      <c r="B4" s="14">
        <f>+ROUND(Ⅲ!B4/1000,0)</f>
        <v>631068</v>
      </c>
      <c r="C4" s="14">
        <f>+ROUND(Ⅲ!C4/1000,0)</f>
        <v>0</v>
      </c>
      <c r="D4" s="14">
        <f>+ROUND(Ⅲ!D4/1000,0)</f>
        <v>0</v>
      </c>
      <c r="E4" s="14">
        <f>+ROUND(Ⅲ!E4/1000,0)</f>
        <v>631068</v>
      </c>
      <c r="F4" s="14">
        <f>+ROUND(Ⅲ!F4/1000,0)</f>
        <v>631068</v>
      </c>
    </row>
    <row r="5" spans="1:6">
      <c r="A5" s="10" t="s">
        <v>63</v>
      </c>
      <c r="B5" s="14">
        <f>+ROUND(Ⅲ!B6/1000,0)</f>
        <v>525866</v>
      </c>
      <c r="C5" s="14">
        <f>+ROUND(Ⅲ!C6/1000,0)</f>
        <v>0</v>
      </c>
      <c r="D5" s="14">
        <f>+ROUND(Ⅲ!D6/1000,0)</f>
        <v>0</v>
      </c>
      <c r="E5" s="14">
        <f>+ROUND(Ⅲ!E6/1000,0)</f>
        <v>525866</v>
      </c>
      <c r="F5" s="14">
        <f>+ROUND(Ⅲ!F6/1000,0)</f>
        <v>525866</v>
      </c>
    </row>
    <row r="6" spans="1:6">
      <c r="A6" s="10" t="s">
        <v>64</v>
      </c>
      <c r="B6" s="14">
        <f>+ROUND(Ⅲ!B8/1000,0)</f>
        <v>10111</v>
      </c>
      <c r="C6" s="14">
        <f>+ROUND(Ⅲ!C8/1000,0)</f>
        <v>0</v>
      </c>
      <c r="D6" s="14">
        <f>+ROUND(Ⅲ!D8/1000,0)</f>
        <v>0</v>
      </c>
      <c r="E6" s="14">
        <f>+ROUND(Ⅲ!E8/1000,0)</f>
        <v>10111</v>
      </c>
      <c r="F6" s="14">
        <f>+ROUND(Ⅲ!F8/1000,0)</f>
        <v>10111</v>
      </c>
    </row>
    <row r="7" spans="1:6">
      <c r="A7" s="10" t="s">
        <v>65</v>
      </c>
      <c r="B7" s="14">
        <f>+ROUND(Ⅲ!B9/1000,0)</f>
        <v>171565</v>
      </c>
      <c r="C7" s="14">
        <f>+ROUND(Ⅲ!C9/1000,0)</f>
        <v>0</v>
      </c>
      <c r="D7" s="14">
        <f>+ROUND(Ⅲ!D9/1000,0)</f>
        <v>0</v>
      </c>
      <c r="E7" s="14">
        <f>+ROUND(Ⅲ!E9/1000,0)</f>
        <v>171565</v>
      </c>
      <c r="F7" s="14">
        <f>+ROUND(Ⅲ!F9/1000,0)</f>
        <v>171565</v>
      </c>
    </row>
    <row r="8" spans="1:6">
      <c r="A8" s="10" t="s">
        <v>66</v>
      </c>
      <c r="B8" s="14">
        <f>+ROUND(Ⅲ!B10/1000,0)</f>
        <v>22692</v>
      </c>
      <c r="C8" s="14">
        <f>+ROUND(Ⅲ!C10/1000,0)</f>
        <v>0</v>
      </c>
      <c r="D8" s="14">
        <f>+ROUND(Ⅲ!D10/1000,0)</f>
        <v>7905</v>
      </c>
      <c r="E8" s="14">
        <f>+ROUND(Ⅲ!E10/1000,0)</f>
        <v>30597</v>
      </c>
      <c r="F8" s="14">
        <f>+ROUND(Ⅲ!F10/1000,0)</f>
        <v>30597</v>
      </c>
    </row>
    <row r="9" spans="1:6">
      <c r="A9" s="10" t="s">
        <v>67</v>
      </c>
      <c r="B9" s="14">
        <f>+ROUND(Ⅲ!B12/1000,0)</f>
        <v>250000</v>
      </c>
      <c r="C9" s="14">
        <f>+ROUND(Ⅲ!C12/1000,0)</f>
        <v>0</v>
      </c>
      <c r="D9" s="14">
        <f>+ROUND(Ⅲ!D12/1000,0)</f>
        <v>0</v>
      </c>
      <c r="E9" s="14">
        <f>+ROUND(Ⅲ!E12/1000,0)</f>
        <v>250000</v>
      </c>
      <c r="F9" s="14">
        <f>+ROUND(Ⅲ!F12/1000,0)</f>
        <v>250000</v>
      </c>
    </row>
    <row r="10" spans="1:6">
      <c r="A10" s="10" t="s">
        <v>68</v>
      </c>
      <c r="B10" s="14">
        <f>+ROUND(Ⅲ!B15/1000,0)</f>
        <v>11913</v>
      </c>
      <c r="C10" s="14">
        <f>+ROUND(Ⅲ!C15/1000,0)</f>
        <v>0</v>
      </c>
      <c r="D10" s="14">
        <f>+ROUND(Ⅲ!D15/1000,0)</f>
        <v>0</v>
      </c>
      <c r="E10" s="14">
        <f>+ROUND(Ⅲ!E15/1000,0)</f>
        <v>11913</v>
      </c>
      <c r="F10" s="14">
        <f>+ROUND(Ⅲ!F15/1000,0)</f>
        <v>11913</v>
      </c>
    </row>
    <row r="11" spans="1:6">
      <c r="A11" s="10" t="s">
        <v>69</v>
      </c>
      <c r="B11" s="14">
        <f>+ROUND(Ⅲ!B16/1000,0)</f>
        <v>26370</v>
      </c>
      <c r="C11" s="14">
        <f>+ROUND(Ⅲ!C16/1000,0)</f>
        <v>0</v>
      </c>
      <c r="D11" s="14">
        <f>+ROUND(Ⅲ!D16/1000,0)</f>
        <v>0</v>
      </c>
      <c r="E11" s="14">
        <f>+ROUND(Ⅲ!E16/1000,0)</f>
        <v>26370</v>
      </c>
      <c r="F11" s="14">
        <f>+ROUND(Ⅲ!F16/1000,0)</f>
        <v>26370</v>
      </c>
    </row>
    <row r="12" spans="1:6">
      <c r="A12" s="10" t="s">
        <v>70</v>
      </c>
      <c r="B12" s="14">
        <f>+ROUND(Ⅲ!B17/1000,0)</f>
        <v>107793</v>
      </c>
      <c r="C12" s="14">
        <f>+ROUND(Ⅲ!C17/1000,0)</f>
        <v>0</v>
      </c>
      <c r="D12" s="14">
        <f>+ROUND(Ⅲ!D17/1000,0)</f>
        <v>0</v>
      </c>
      <c r="E12" s="14">
        <f>+ROUND(Ⅲ!E17/1000,0)</f>
        <v>107793</v>
      </c>
      <c r="F12" s="14">
        <f>+ROUND(Ⅲ!F17/1000,0)</f>
        <v>107793</v>
      </c>
    </row>
    <row r="13" spans="1:6">
      <c r="A13" s="10" t="s">
        <v>71</v>
      </c>
      <c r="B13" s="14">
        <f>+ROUND(Ⅲ!B18/1000,0)</f>
        <v>107793</v>
      </c>
      <c r="C13" s="14">
        <f>+ROUND(Ⅲ!C18/1000,0)</f>
        <v>0</v>
      </c>
      <c r="D13" s="14">
        <f>+ROUND(Ⅲ!D18/1000,0)</f>
        <v>0</v>
      </c>
      <c r="E13" s="14">
        <f>+ROUND(Ⅲ!E18/1000,0)</f>
        <v>107793</v>
      </c>
      <c r="F13" s="14">
        <f>+ROUND(Ⅲ!F18/1000,0)</f>
        <v>107793</v>
      </c>
    </row>
    <row r="14" spans="1:6">
      <c r="A14" s="10" t="s">
        <v>72</v>
      </c>
      <c r="B14" s="14">
        <f>+ROUND(Ⅲ!B19/1000,0)</f>
        <v>217234</v>
      </c>
      <c r="C14" s="14">
        <f>+ROUND(Ⅲ!C19/1000,0)</f>
        <v>0</v>
      </c>
      <c r="D14" s="14">
        <f>+ROUND(Ⅲ!D19/1000,0)</f>
        <v>0</v>
      </c>
      <c r="E14" s="14">
        <f>+ROUND(Ⅲ!E19/1000,0)</f>
        <v>217234</v>
      </c>
      <c r="F14" s="14">
        <f>+ROUND(Ⅲ!F19/1000,0)</f>
        <v>217234</v>
      </c>
    </row>
    <row r="15" spans="1:6">
      <c r="A15" s="10" t="s">
        <v>73</v>
      </c>
      <c r="B15" s="14">
        <f>+ROUND(Ⅲ!B20/1000,0)</f>
        <v>30481</v>
      </c>
      <c r="C15" s="14">
        <f>+ROUND(Ⅲ!C20/1000,0)</f>
        <v>0</v>
      </c>
      <c r="D15" s="14">
        <f>+ROUND(Ⅲ!D20/1000,0)</f>
        <v>0</v>
      </c>
      <c r="E15" s="14">
        <f>+ROUND(Ⅲ!E20/1000,0)</f>
        <v>30481</v>
      </c>
      <c r="F15" s="14">
        <f>+ROUND(Ⅲ!F20/1000,0)</f>
        <v>30481</v>
      </c>
    </row>
    <row r="16" spans="1:6">
      <c r="A16" s="10" t="s">
        <v>74</v>
      </c>
      <c r="B16" s="14">
        <f>+ROUND(Ⅲ!B21/1000,0)</f>
        <v>3015</v>
      </c>
      <c r="C16" s="14">
        <f>+ROUND(Ⅲ!C21/1000,0)</f>
        <v>0</v>
      </c>
      <c r="D16" s="14">
        <f>+ROUND(Ⅲ!D21/1000,0)</f>
        <v>0</v>
      </c>
      <c r="E16" s="14">
        <f>+ROUND(Ⅲ!E21/1000,0)</f>
        <v>3015</v>
      </c>
      <c r="F16" s="14">
        <f>+ROUND(Ⅲ!F21/1000,0)</f>
        <v>3015</v>
      </c>
    </row>
    <row r="17" spans="1:6">
      <c r="A17" s="10" t="s">
        <v>75</v>
      </c>
      <c r="B17" s="14">
        <f>+ROUND(Ⅲ!B22/1000,0)</f>
        <v>6127</v>
      </c>
      <c r="C17" s="14">
        <f>+ROUND(Ⅲ!C22/1000,0)</f>
        <v>0</v>
      </c>
      <c r="D17" s="14">
        <f>+ROUND(Ⅲ!D22/1000,0)</f>
        <v>0</v>
      </c>
      <c r="E17" s="14">
        <f>+ROUND(Ⅲ!E22/1000,0)</f>
        <v>6127</v>
      </c>
      <c r="F17" s="14">
        <f>+ROUND(Ⅲ!F22/1000,0)</f>
        <v>6127</v>
      </c>
    </row>
    <row r="18" spans="1:6">
      <c r="A18" s="10" t="s">
        <v>76</v>
      </c>
      <c r="B18" s="14">
        <f>+ROUND(Ⅲ!B23/1000,0)</f>
        <v>2105479</v>
      </c>
      <c r="C18" s="14">
        <f>+ROUND(Ⅲ!C23/1000,0)</f>
        <v>0</v>
      </c>
      <c r="D18" s="14">
        <f>+ROUND(Ⅲ!D23/1000,0)</f>
        <v>0</v>
      </c>
      <c r="E18" s="14">
        <f>+ROUND(Ⅲ!E23/1000,0)</f>
        <v>2105479</v>
      </c>
      <c r="F18" s="14">
        <f>+ROUND(Ⅲ!F23/1000,0)</f>
        <v>2105479</v>
      </c>
    </row>
    <row r="19" spans="1:6">
      <c r="A19" s="10" t="s">
        <v>77</v>
      </c>
      <c r="B19" s="14">
        <f>+ROUND(Ⅲ!B24/1000,0)</f>
        <v>118398</v>
      </c>
      <c r="C19" s="14">
        <f>+ROUND(Ⅲ!C24/1000,0)</f>
        <v>0</v>
      </c>
      <c r="D19" s="14">
        <f>+ROUND(Ⅲ!D24/1000,0)</f>
        <v>0</v>
      </c>
      <c r="E19" s="14">
        <f>+ROUND(Ⅲ!E24/1000,0)</f>
        <v>118398</v>
      </c>
      <c r="F19" s="14">
        <f>+ROUND(Ⅲ!F24/1000,0)</f>
        <v>118398</v>
      </c>
    </row>
    <row r="20" spans="1:6">
      <c r="A20" s="10" t="s">
        <v>78</v>
      </c>
      <c r="B20" s="14">
        <f>+ROUND(Ⅲ!B25/1000,0)</f>
        <v>111306</v>
      </c>
      <c r="C20" s="14">
        <f>+ROUND(Ⅲ!C25/1000,0)</f>
        <v>0</v>
      </c>
      <c r="D20" s="14">
        <f>+ROUND(Ⅲ!D25/1000,0)</f>
        <v>0</v>
      </c>
      <c r="E20" s="14">
        <f>+ROUND(Ⅲ!E25/1000,0)</f>
        <v>111306</v>
      </c>
      <c r="F20" s="14">
        <f>+ROUND(Ⅲ!F25/1000,0)</f>
        <v>111306</v>
      </c>
    </row>
    <row r="21" spans="1:6">
      <c r="A21" s="10" t="s">
        <v>79</v>
      </c>
      <c r="B21" s="14">
        <f>+ROUND(Ⅲ!B26/1000,0)</f>
        <v>115165</v>
      </c>
      <c r="C21" s="14">
        <f>+ROUND(Ⅲ!C26/1000,0)</f>
        <v>0</v>
      </c>
      <c r="D21" s="14">
        <f>+ROUND(Ⅲ!D26/1000,0)</f>
        <v>0</v>
      </c>
      <c r="E21" s="14">
        <f>+ROUND(Ⅲ!E26/1000,0)</f>
        <v>115165</v>
      </c>
      <c r="F21" s="14">
        <f>+ROUND(Ⅲ!F26/1000,0)</f>
        <v>115165</v>
      </c>
    </row>
    <row r="22" spans="1:6">
      <c r="A22" s="10" t="s">
        <v>80</v>
      </c>
      <c r="B22" s="14">
        <f>+ROUND(Ⅲ!B27/1000,0)</f>
        <v>143311</v>
      </c>
      <c r="C22" s="14">
        <f>+ROUND(Ⅲ!C27/1000,0)</f>
        <v>0</v>
      </c>
      <c r="D22" s="14">
        <f>+ROUND(Ⅲ!D27/1000,0)</f>
        <v>0</v>
      </c>
      <c r="E22" s="14">
        <f>+ROUND(Ⅲ!E27/1000,0)</f>
        <v>143311</v>
      </c>
      <c r="F22" s="14">
        <f>+ROUND(Ⅲ!F27/1000,0)</f>
        <v>143311</v>
      </c>
    </row>
    <row r="23" spans="1:6">
      <c r="A23" s="10" t="s">
        <v>81</v>
      </c>
      <c r="B23" s="14">
        <f>+ROUND(Ⅲ!B28/1000,0)</f>
        <v>51219</v>
      </c>
      <c r="C23" s="14">
        <f>+ROUND(Ⅲ!C28/1000,0)</f>
        <v>0</v>
      </c>
      <c r="D23" s="14">
        <f>+ROUND(Ⅲ!D28/1000,0)</f>
        <v>0</v>
      </c>
      <c r="E23" s="14">
        <f>+ROUND(Ⅲ!E28/1000,0)</f>
        <v>51219</v>
      </c>
      <c r="F23" s="14">
        <f>+ROUND(Ⅲ!F28/1000,0)</f>
        <v>51219</v>
      </c>
    </row>
    <row r="24" spans="1:6">
      <c r="A24" s="10" t="s">
        <v>82</v>
      </c>
      <c r="B24" s="14">
        <f>+ROUND(Ⅲ!B29/1000,0)</f>
        <v>1913053</v>
      </c>
      <c r="C24" s="14">
        <f>+ROUND(Ⅲ!C29/1000,0)</f>
        <v>0</v>
      </c>
      <c r="D24" s="14">
        <f>+ROUND(Ⅲ!D29/1000,0)</f>
        <v>0</v>
      </c>
      <c r="E24" s="14">
        <f>+ROUND(Ⅲ!E29/1000,0)</f>
        <v>1913053</v>
      </c>
      <c r="F24" s="14">
        <f>+ROUND(Ⅲ!F29/1000,0)</f>
        <v>1913053</v>
      </c>
    </row>
    <row r="25" spans="1:6">
      <c r="A25" s="55" t="s">
        <v>19</v>
      </c>
      <c r="B25" s="14">
        <f>+ROUND(Ⅲ!B30/1000,0)</f>
        <v>26834</v>
      </c>
      <c r="C25" s="14">
        <f>+ROUND(Ⅲ!C30/1000,0)</f>
        <v>0</v>
      </c>
      <c r="D25" s="14">
        <f>+ROUND(Ⅲ!D30/1000,0)</f>
        <v>0</v>
      </c>
      <c r="E25" s="14">
        <f>+ROUND(Ⅲ!E30/1000,0)</f>
        <v>26834</v>
      </c>
      <c r="F25" s="14">
        <f>+ROUND(Ⅲ!F30/1000,0)</f>
        <v>26834</v>
      </c>
    </row>
  </sheetData>
  <phoneticPr fontId="4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J25"/>
  <sheetViews>
    <sheetView workbookViewId="0">
      <selection activeCell="K14" sqref="K14"/>
    </sheetView>
  </sheetViews>
  <sheetFormatPr defaultRowHeight="18.75"/>
  <cols>
    <col min="1" max="1" width="23" bestFit="1" customWidth="1"/>
    <col min="2" max="3" width="17.25" customWidth="1"/>
    <col min="4" max="4" width="2.5" customWidth="1"/>
    <col min="5" max="5" width="14.75" customWidth="1"/>
    <col min="6" max="6" width="8.25" customWidth="1"/>
    <col min="7" max="8" width="9" customWidth="1"/>
    <col min="9" max="9" width="8.25" customWidth="1"/>
  </cols>
  <sheetData>
    <row r="1" spans="1:10">
      <c r="A1" s="1" t="s">
        <v>87</v>
      </c>
      <c r="I1" s="7" t="s">
        <v>247</v>
      </c>
    </row>
    <row r="2" spans="1:10" ht="18.75" customHeight="1">
      <c r="A2" s="75" t="s">
        <v>88</v>
      </c>
      <c r="B2" s="77" t="s">
        <v>89</v>
      </c>
      <c r="C2" s="78"/>
      <c r="D2" s="79" t="s">
        <v>90</v>
      </c>
      <c r="E2" s="80"/>
      <c r="F2" s="80"/>
      <c r="G2" s="81"/>
      <c r="H2" s="88" t="s">
        <v>91</v>
      </c>
      <c r="I2" s="89"/>
    </row>
    <row r="3" spans="1:10" ht="37.5">
      <c r="A3" s="76"/>
      <c r="B3" s="9" t="s">
        <v>92</v>
      </c>
      <c r="C3" s="3" t="s">
        <v>93</v>
      </c>
      <c r="D3" s="79" t="s">
        <v>92</v>
      </c>
      <c r="E3" s="81"/>
      <c r="F3" s="79" t="s">
        <v>93</v>
      </c>
      <c r="G3" s="81"/>
      <c r="H3" s="90"/>
      <c r="I3" s="91"/>
    </row>
    <row r="4" spans="1:10">
      <c r="A4" s="10" t="s">
        <v>94</v>
      </c>
      <c r="B4" s="14"/>
      <c r="C4" s="14"/>
      <c r="D4" s="82"/>
      <c r="E4" s="83"/>
      <c r="F4" s="82"/>
      <c r="G4" s="83"/>
      <c r="H4" s="82"/>
      <c r="I4" s="83"/>
    </row>
    <row r="5" spans="1:10">
      <c r="A5" s="5" t="s">
        <v>95</v>
      </c>
      <c r="B5" s="14">
        <f>+ROUND(Ⅳ!B5/1000,0)</f>
        <v>87860</v>
      </c>
      <c r="C5" s="14">
        <f>+ROUND(Ⅳ!C5/1000,0)</f>
        <v>0</v>
      </c>
      <c r="D5" s="82">
        <f>+ROUND(Ⅳ!D5/1000,0)</f>
        <v>7014</v>
      </c>
      <c r="E5" s="83"/>
      <c r="F5" s="82">
        <f>+ROUND(Ⅳ!F5/1000,0)</f>
        <v>0</v>
      </c>
      <c r="G5" s="83"/>
      <c r="H5" s="82">
        <f>+ROUND(Ⅳ!H5/1000,0)</f>
        <v>94874</v>
      </c>
      <c r="I5" s="83"/>
    </row>
    <row r="6" spans="1:10">
      <c r="A6" s="5" t="s">
        <v>96</v>
      </c>
      <c r="B6" s="14">
        <f>+ROUND(Ⅳ!B6/1000,0)</f>
        <v>2847</v>
      </c>
      <c r="C6" s="14">
        <f>+ROUND(Ⅳ!C6/1000,0)</f>
        <v>0</v>
      </c>
      <c r="D6" s="82">
        <f>+ROUND(Ⅳ!D6/1000,0)</f>
        <v>1158</v>
      </c>
      <c r="E6" s="83"/>
      <c r="F6" s="82">
        <f>+ROUND(Ⅳ!F6/1000,0)</f>
        <v>0</v>
      </c>
      <c r="G6" s="83"/>
      <c r="H6" s="82">
        <f>+ROUND(Ⅳ!H6/1000,0)</f>
        <v>4005</v>
      </c>
      <c r="I6" s="83"/>
    </row>
    <row r="7" spans="1:10">
      <c r="A7" s="55" t="s">
        <v>19</v>
      </c>
      <c r="B7" s="14">
        <f>+ROUND(Ⅳ!B7/1000,0)</f>
        <v>90707</v>
      </c>
      <c r="C7" s="14">
        <f>+ROUND(Ⅳ!C7/1000,0)</f>
        <v>0</v>
      </c>
      <c r="D7" s="82">
        <f>+ROUND(Ⅳ!D7/1000,0)</f>
        <v>8172</v>
      </c>
      <c r="E7" s="83"/>
      <c r="F7" s="82">
        <f>+ROUND(Ⅳ!F7/1000,0)</f>
        <v>0</v>
      </c>
      <c r="G7" s="83"/>
      <c r="H7" s="82">
        <f>+ROUND(Ⅳ!H7/1000,0)</f>
        <v>98879</v>
      </c>
      <c r="I7" s="83"/>
    </row>
    <row r="9" spans="1:10">
      <c r="A9" s="1" t="s">
        <v>97</v>
      </c>
      <c r="C9" s="7" t="s">
        <v>247</v>
      </c>
      <c r="E9" s="1" t="s">
        <v>102</v>
      </c>
      <c r="F9" s="1"/>
      <c r="J9" s="7" t="s">
        <v>247</v>
      </c>
    </row>
    <row r="10" spans="1:10" ht="56.25" customHeight="1">
      <c r="A10" s="53" t="s">
        <v>88</v>
      </c>
      <c r="B10" s="9" t="s">
        <v>92</v>
      </c>
      <c r="C10" s="3" t="s">
        <v>93</v>
      </c>
      <c r="E10" s="86" t="s">
        <v>88</v>
      </c>
      <c r="F10" s="87"/>
      <c r="G10" s="77" t="s">
        <v>92</v>
      </c>
      <c r="H10" s="78"/>
      <c r="I10" s="79" t="s">
        <v>93</v>
      </c>
      <c r="J10" s="81"/>
    </row>
    <row r="11" spans="1:10">
      <c r="A11" s="15" t="s">
        <v>98</v>
      </c>
      <c r="B11" s="14"/>
      <c r="C11" s="14"/>
      <c r="E11" s="94" t="s">
        <v>98</v>
      </c>
      <c r="F11" s="95"/>
      <c r="G11" s="92"/>
      <c r="H11" s="93"/>
      <c r="I11" s="82"/>
      <c r="J11" s="83"/>
    </row>
    <row r="12" spans="1:10">
      <c r="A12" s="15" t="s">
        <v>99</v>
      </c>
      <c r="B12" s="14"/>
      <c r="C12" s="14"/>
      <c r="E12" s="94" t="s">
        <v>99</v>
      </c>
      <c r="F12" s="95"/>
      <c r="G12" s="92"/>
      <c r="H12" s="93"/>
      <c r="I12" s="82"/>
      <c r="J12" s="83"/>
    </row>
    <row r="13" spans="1:10">
      <c r="A13" s="5" t="s">
        <v>95</v>
      </c>
      <c r="B13" s="14">
        <f>+ROUND(Ⅳ!B13/1000,0)</f>
        <v>2190</v>
      </c>
      <c r="C13" s="14">
        <f>+ROUND(Ⅳ!C13/1000,0)</f>
        <v>0</v>
      </c>
      <c r="E13" s="96" t="s">
        <v>95</v>
      </c>
      <c r="F13" s="97"/>
      <c r="G13" s="82">
        <f>+ROUND(Ⅳ!G13/1000,0)</f>
        <v>854</v>
      </c>
      <c r="H13" s="83"/>
      <c r="I13" s="82">
        <f>+ROUND(Ⅳ!I13/1000,0)</f>
        <v>0</v>
      </c>
      <c r="J13" s="83"/>
    </row>
    <row r="14" spans="1:10">
      <c r="A14" s="5" t="s">
        <v>96</v>
      </c>
      <c r="B14" s="14">
        <f>+ROUND(Ⅳ!B14/1000,0)</f>
        <v>13753</v>
      </c>
      <c r="C14" s="14">
        <f>+ROUND(Ⅳ!C14/1000,0)</f>
        <v>0</v>
      </c>
      <c r="E14" s="96" t="s">
        <v>96</v>
      </c>
      <c r="F14" s="97"/>
      <c r="G14" s="82">
        <f>+ROUND(Ⅳ!G14/1000,0)</f>
        <v>355</v>
      </c>
      <c r="H14" s="83"/>
      <c r="I14" s="82">
        <f>+ROUND(Ⅳ!I14/1000,0)</f>
        <v>0</v>
      </c>
      <c r="J14" s="83"/>
    </row>
    <row r="15" spans="1:10">
      <c r="A15" s="55" t="s">
        <v>100</v>
      </c>
      <c r="B15" s="14">
        <f>+ROUND(Ⅳ!B15/1000,0)</f>
        <v>15943</v>
      </c>
      <c r="C15" s="14">
        <f>+ROUND(Ⅳ!C15/1000,0)</f>
        <v>0</v>
      </c>
      <c r="E15" s="86" t="s">
        <v>100</v>
      </c>
      <c r="F15" s="87"/>
      <c r="G15" s="82">
        <f>+ROUND(Ⅳ!G15/1000,0)</f>
        <v>1209</v>
      </c>
      <c r="H15" s="83"/>
      <c r="I15" s="82">
        <f>+ROUND(Ⅳ!I15/1000,0)</f>
        <v>0</v>
      </c>
      <c r="J15" s="83"/>
    </row>
    <row r="16" spans="1:10">
      <c r="A16" s="15" t="s">
        <v>101</v>
      </c>
      <c r="B16" s="14"/>
      <c r="C16" s="14"/>
      <c r="E16" s="94" t="s">
        <v>101</v>
      </c>
      <c r="F16" s="95"/>
      <c r="G16" s="82"/>
      <c r="H16" s="83"/>
      <c r="I16" s="82"/>
      <c r="J16" s="83"/>
    </row>
    <row r="17" spans="1:10">
      <c r="A17" s="15" t="s">
        <v>103</v>
      </c>
      <c r="B17" s="14"/>
      <c r="C17" s="14"/>
      <c r="E17" s="94" t="s">
        <v>103</v>
      </c>
      <c r="F17" s="95"/>
      <c r="G17" s="82"/>
      <c r="H17" s="83"/>
      <c r="I17" s="82"/>
      <c r="J17" s="83"/>
    </row>
    <row r="18" spans="1:10">
      <c r="A18" s="5" t="s">
        <v>104</v>
      </c>
      <c r="B18" s="14">
        <f>+ROUND(Ⅳ!B18/1000,0)</f>
        <v>55972</v>
      </c>
      <c r="C18" s="14">
        <f>+ROUND(Ⅳ!C18/1000,0)</f>
        <v>5161</v>
      </c>
      <c r="E18" s="96" t="s">
        <v>104</v>
      </c>
      <c r="F18" s="97"/>
      <c r="G18" s="82">
        <f>+ROUND(Ⅳ!G18/1000,0)</f>
        <v>10230</v>
      </c>
      <c r="H18" s="83"/>
      <c r="I18" s="82">
        <f>+ROUND(Ⅳ!I18/1000,0)</f>
        <v>943</v>
      </c>
      <c r="J18" s="83"/>
    </row>
    <row r="19" spans="1:10">
      <c r="A19" s="5" t="s">
        <v>105</v>
      </c>
      <c r="B19" s="14">
        <f>+ROUND(Ⅳ!B19/1000,0)</f>
        <v>90050</v>
      </c>
      <c r="C19" s="14">
        <f>+ROUND(Ⅳ!C19/1000,0)</f>
        <v>46892</v>
      </c>
      <c r="E19" s="96" t="s">
        <v>105</v>
      </c>
      <c r="F19" s="97"/>
      <c r="G19" s="82">
        <f>+ROUND(Ⅳ!G19/1000,0)</f>
        <v>23570</v>
      </c>
      <c r="H19" s="83"/>
      <c r="I19" s="82">
        <f>+ROUND(Ⅳ!I19/1000,0)</f>
        <v>12273</v>
      </c>
      <c r="J19" s="83"/>
    </row>
    <row r="20" spans="1:10">
      <c r="A20" s="5" t="s">
        <v>106</v>
      </c>
      <c r="B20" s="14">
        <f>+ROUND(Ⅳ!B20/1000,0)</f>
        <v>4170</v>
      </c>
      <c r="C20" s="14">
        <f>+ROUND(Ⅳ!C20/1000,0)</f>
        <v>401</v>
      </c>
      <c r="E20" s="96" t="s">
        <v>106</v>
      </c>
      <c r="F20" s="97"/>
      <c r="G20" s="82">
        <f>+ROUND(Ⅳ!G20/1000,0)</f>
        <v>2050</v>
      </c>
      <c r="H20" s="83"/>
      <c r="I20" s="82">
        <f>+ROUND(Ⅳ!I20/1000,0)</f>
        <v>197</v>
      </c>
      <c r="J20" s="83"/>
    </row>
    <row r="21" spans="1:10">
      <c r="A21" s="5" t="s">
        <v>107</v>
      </c>
      <c r="B21" s="14">
        <f>+ROUND(Ⅳ!B21/1000,0)</f>
        <v>5883</v>
      </c>
      <c r="C21" s="14">
        <f>+ROUND(Ⅳ!C21/1000,0)</f>
        <v>738</v>
      </c>
      <c r="E21" s="96" t="s">
        <v>107</v>
      </c>
      <c r="F21" s="97"/>
      <c r="G21" s="82">
        <f>+ROUND(Ⅳ!G21/1000,0)</f>
        <v>1544</v>
      </c>
      <c r="H21" s="83"/>
      <c r="I21" s="82">
        <f>+ROUND(Ⅳ!I21/1000,0)</f>
        <v>194</v>
      </c>
      <c r="J21" s="83"/>
    </row>
    <row r="22" spans="1:10">
      <c r="A22" s="10" t="s">
        <v>108</v>
      </c>
      <c r="B22" s="14"/>
      <c r="C22" s="14"/>
      <c r="E22" s="98" t="s">
        <v>108</v>
      </c>
      <c r="F22" s="99"/>
      <c r="G22" s="82"/>
      <c r="H22" s="83"/>
      <c r="I22" s="82"/>
      <c r="J22" s="83"/>
    </row>
    <row r="23" spans="1:10">
      <c r="A23" s="5" t="s">
        <v>110</v>
      </c>
      <c r="B23" s="14">
        <f>+ROUND(Ⅳ!B26/1000,0)</f>
        <v>1820</v>
      </c>
      <c r="C23" s="14">
        <f>+ROUND(Ⅳ!C26/1000,0)</f>
        <v>107</v>
      </c>
      <c r="E23" s="96" t="s">
        <v>110</v>
      </c>
      <c r="F23" s="97"/>
      <c r="G23" s="82">
        <f>+ROUND(Ⅳ!G26/1000,0)</f>
        <v>15984</v>
      </c>
      <c r="H23" s="83"/>
      <c r="I23" s="82">
        <f>+ROUND(Ⅳ!I26/1000,0)</f>
        <v>371</v>
      </c>
      <c r="J23" s="83"/>
    </row>
    <row r="24" spans="1:10">
      <c r="A24" s="55" t="s">
        <v>100</v>
      </c>
      <c r="B24" s="14">
        <f>+ROUND(Ⅳ!B27/1000,0)</f>
        <v>269180</v>
      </c>
      <c r="C24" s="14">
        <f>+ROUND(Ⅳ!C27/1000,0)</f>
        <v>65998</v>
      </c>
      <c r="E24" s="86" t="s">
        <v>100</v>
      </c>
      <c r="F24" s="87"/>
      <c r="G24" s="82">
        <f>+ROUND(Ⅳ!G27/1000,0)</f>
        <v>85627</v>
      </c>
      <c r="H24" s="83"/>
      <c r="I24" s="82">
        <f>+ROUND(Ⅳ!I27/1000,0)</f>
        <v>18738</v>
      </c>
      <c r="J24" s="83"/>
    </row>
    <row r="25" spans="1:10">
      <c r="A25" s="55" t="s">
        <v>19</v>
      </c>
      <c r="B25" s="14">
        <f>+ROUND(Ⅳ!B28/1000,0)</f>
        <v>285123</v>
      </c>
      <c r="C25" s="14">
        <f>+ROUND(Ⅳ!C28/1000,0)</f>
        <v>65998</v>
      </c>
      <c r="E25" s="86" t="s">
        <v>19</v>
      </c>
      <c r="F25" s="87"/>
      <c r="G25" s="82">
        <f>+ROUND(Ⅳ!G28/1000,0)</f>
        <v>86835</v>
      </c>
      <c r="H25" s="83"/>
      <c r="I25" s="82">
        <f>+ROUND(Ⅳ!I28/1000,0)</f>
        <v>18738</v>
      </c>
      <c r="J25" s="83"/>
    </row>
  </sheetData>
  <mergeCells count="66">
    <mergeCell ref="E24:F24"/>
    <mergeCell ref="G24:H24"/>
    <mergeCell ref="I24:J24"/>
    <mergeCell ref="E25:F25"/>
    <mergeCell ref="G25:H25"/>
    <mergeCell ref="I25:J25"/>
    <mergeCell ref="E22:F22"/>
    <mergeCell ref="G22:H22"/>
    <mergeCell ref="I22:J22"/>
    <mergeCell ref="E23:F23"/>
    <mergeCell ref="G23:H23"/>
    <mergeCell ref="I23:J23"/>
    <mergeCell ref="E20:F20"/>
    <mergeCell ref="G20:H20"/>
    <mergeCell ref="I20:J20"/>
    <mergeCell ref="E21:F21"/>
    <mergeCell ref="G21:H21"/>
    <mergeCell ref="I21:J21"/>
    <mergeCell ref="E18:F18"/>
    <mergeCell ref="G18:H18"/>
    <mergeCell ref="I18:J18"/>
    <mergeCell ref="E19:F19"/>
    <mergeCell ref="G19:H19"/>
    <mergeCell ref="I19:J19"/>
    <mergeCell ref="E16:F16"/>
    <mergeCell ref="G16:H16"/>
    <mergeCell ref="I16:J16"/>
    <mergeCell ref="E17:F17"/>
    <mergeCell ref="G17:H17"/>
    <mergeCell ref="I17:J17"/>
    <mergeCell ref="E14:F14"/>
    <mergeCell ref="G14:H14"/>
    <mergeCell ref="I14:J14"/>
    <mergeCell ref="E15:F15"/>
    <mergeCell ref="G15:H15"/>
    <mergeCell ref="I15:J15"/>
    <mergeCell ref="E12:F12"/>
    <mergeCell ref="G12:H12"/>
    <mergeCell ref="I12:J12"/>
    <mergeCell ref="E13:F13"/>
    <mergeCell ref="G13:H13"/>
    <mergeCell ref="I13:J13"/>
    <mergeCell ref="E10:F10"/>
    <mergeCell ref="G10:H10"/>
    <mergeCell ref="I10:J10"/>
    <mergeCell ref="E11:F11"/>
    <mergeCell ref="G11:H11"/>
    <mergeCell ref="I11:J11"/>
    <mergeCell ref="D6:E6"/>
    <mergeCell ref="F6:G6"/>
    <mergeCell ref="H6:I6"/>
    <mergeCell ref="D7:E7"/>
    <mergeCell ref="F7:G7"/>
    <mergeCell ref="H7:I7"/>
    <mergeCell ref="D4:E4"/>
    <mergeCell ref="F4:G4"/>
    <mergeCell ref="H4:I4"/>
    <mergeCell ref="D5:E5"/>
    <mergeCell ref="F5:G5"/>
    <mergeCell ref="H5:I5"/>
    <mergeCell ref="A2:A3"/>
    <mergeCell ref="B2:C2"/>
    <mergeCell ref="D2:G2"/>
    <mergeCell ref="H2:I3"/>
    <mergeCell ref="D3:E3"/>
    <mergeCell ref="F3:G3"/>
  </mergeCells>
  <phoneticPr fontId="4"/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J24"/>
  <sheetViews>
    <sheetView workbookViewId="0">
      <selection activeCell="K14" sqref="K14"/>
    </sheetView>
  </sheetViews>
  <sheetFormatPr defaultRowHeight="18.75"/>
  <cols>
    <col min="1" max="1" width="17.25" customWidth="1"/>
    <col min="2" max="10" width="14.375" customWidth="1"/>
  </cols>
  <sheetData>
    <row r="1" spans="1:7">
      <c r="A1" t="s">
        <v>111</v>
      </c>
    </row>
    <row r="2" spans="1:7">
      <c r="A2" s="1" t="s">
        <v>112</v>
      </c>
      <c r="G2" s="7" t="s">
        <v>247</v>
      </c>
    </row>
    <row r="3" spans="1:7">
      <c r="A3" s="75" t="s">
        <v>60</v>
      </c>
      <c r="B3" s="88" t="s">
        <v>113</v>
      </c>
      <c r="C3" s="54"/>
      <c r="D3" s="102" t="s">
        <v>114</v>
      </c>
      <c r="E3" s="100" t="s">
        <v>115</v>
      </c>
      <c r="F3" s="100" t="s">
        <v>116</v>
      </c>
      <c r="G3" s="100" t="s">
        <v>117</v>
      </c>
    </row>
    <row r="4" spans="1:7">
      <c r="A4" s="76"/>
      <c r="B4" s="90"/>
      <c r="C4" s="48" t="s">
        <v>118</v>
      </c>
      <c r="D4" s="103"/>
      <c r="E4" s="101"/>
      <c r="F4" s="101"/>
      <c r="G4" s="101"/>
    </row>
    <row r="5" spans="1:7">
      <c r="A5" s="10" t="s">
        <v>125</v>
      </c>
      <c r="B5" s="6"/>
      <c r="C5" s="18"/>
      <c r="D5" s="19"/>
      <c r="E5" s="6"/>
      <c r="F5" s="6"/>
      <c r="G5" s="6"/>
    </row>
    <row r="6" spans="1:7">
      <c r="A6" s="5" t="s">
        <v>119</v>
      </c>
      <c r="B6" s="6">
        <f>+ROUND(Ⅴ!B6/1000,0)</f>
        <v>340542</v>
      </c>
      <c r="C6" s="18">
        <f>+ROUND(Ⅴ!C6/1000,0)</f>
        <v>55169</v>
      </c>
      <c r="D6" s="19">
        <f>+ROUND(Ⅴ!D6/1000,0)</f>
        <v>137226</v>
      </c>
      <c r="E6" s="6">
        <f>+ROUND(Ⅴ!E6/1000,0)</f>
        <v>115116</v>
      </c>
      <c r="F6" s="6">
        <f>+ROUND(Ⅴ!F6/1000,0)</f>
        <v>88200</v>
      </c>
      <c r="G6" s="6">
        <f>+ROUND(Ⅴ!G6/1000,0)</f>
        <v>0</v>
      </c>
    </row>
    <row r="7" spans="1:7">
      <c r="A7" s="5" t="s">
        <v>120</v>
      </c>
      <c r="B7" s="6">
        <f>+ROUND(Ⅴ!B7/1000,0)</f>
        <v>81269</v>
      </c>
      <c r="C7" s="18">
        <f>+ROUND(Ⅴ!C7/1000,0)</f>
        <v>14259</v>
      </c>
      <c r="D7" s="19">
        <f>+ROUND(Ⅴ!D7/1000,0)</f>
        <v>49770</v>
      </c>
      <c r="E7" s="6">
        <f>+ROUND(Ⅴ!E7/1000,0)</f>
        <v>31499</v>
      </c>
      <c r="F7" s="6">
        <f>+ROUND(Ⅴ!F7/1000,0)</f>
        <v>0</v>
      </c>
      <c r="G7" s="6">
        <f>+ROUND(Ⅴ!G7/1000,0)</f>
        <v>0</v>
      </c>
    </row>
    <row r="8" spans="1:7">
      <c r="A8" s="5" t="s">
        <v>121</v>
      </c>
      <c r="B8" s="6">
        <f>+ROUND(Ⅴ!B8/1000,0)</f>
        <v>172301</v>
      </c>
      <c r="C8" s="18">
        <f>+ROUND(Ⅴ!C8/1000,0)</f>
        <v>34952</v>
      </c>
      <c r="D8" s="19">
        <f>+ROUND(Ⅴ!D8/1000,0)</f>
        <v>172301</v>
      </c>
      <c r="E8" s="6">
        <f>+ROUND(Ⅴ!E8/1000,0)</f>
        <v>0</v>
      </c>
      <c r="F8" s="6">
        <f>+ROUND(Ⅴ!F8/1000,0)</f>
        <v>0</v>
      </c>
      <c r="G8" s="6">
        <f>+ROUND(Ⅴ!G8/1000,0)</f>
        <v>0</v>
      </c>
    </row>
    <row r="9" spans="1:7">
      <c r="A9" s="5" t="s">
        <v>122</v>
      </c>
      <c r="B9" s="6">
        <f>+ROUND(Ⅴ!B9/1000,0)</f>
        <v>897397</v>
      </c>
      <c r="C9" s="18">
        <f>+ROUND(Ⅴ!C9/1000,0)</f>
        <v>174587</v>
      </c>
      <c r="D9" s="19">
        <f>+ROUND(Ⅴ!D9/1000,0)</f>
        <v>662085</v>
      </c>
      <c r="E9" s="6">
        <f>+ROUND(Ⅴ!E9/1000,0)</f>
        <v>0</v>
      </c>
      <c r="F9" s="6">
        <f>+ROUND(Ⅴ!F9/1000,0)</f>
        <v>235312</v>
      </c>
      <c r="G9" s="6">
        <f>+ROUND(Ⅴ!G9/1000,0)</f>
        <v>0</v>
      </c>
    </row>
    <row r="10" spans="1:7">
      <c r="A10" s="5" t="s">
        <v>123</v>
      </c>
      <c r="B10" s="6">
        <f>+ROUND(Ⅴ!B10/1000,0)</f>
        <v>12695854</v>
      </c>
      <c r="C10" s="18">
        <f>+ROUND(Ⅴ!C10/1000,0)</f>
        <v>1398563</v>
      </c>
      <c r="D10" s="19">
        <f>+ROUND(Ⅴ!D10/1000,0)</f>
        <v>375250</v>
      </c>
      <c r="E10" s="6">
        <f>+ROUND(Ⅴ!E10/1000,0)</f>
        <v>1330394</v>
      </c>
      <c r="F10" s="6">
        <f>+ROUND(Ⅴ!F10/1000,0)</f>
        <v>8761988</v>
      </c>
      <c r="G10" s="6">
        <f>+ROUND(Ⅴ!G10/1000,0)</f>
        <v>2228223</v>
      </c>
    </row>
    <row r="11" spans="1:7">
      <c r="A11" s="5" t="s">
        <v>124</v>
      </c>
      <c r="B11" s="6">
        <f>+ROUND(Ⅴ!B11/1000,0)</f>
        <v>8359994</v>
      </c>
      <c r="C11" s="18">
        <f>+ROUND(Ⅴ!C11/1000,0)</f>
        <v>1145653</v>
      </c>
      <c r="D11" s="19">
        <f>+ROUND(Ⅴ!D11/1000,0)</f>
        <v>7336498</v>
      </c>
      <c r="E11" s="6">
        <f>+ROUND(Ⅴ!E11/1000,0)</f>
        <v>948462</v>
      </c>
      <c r="F11" s="6">
        <f>+ROUND(Ⅴ!F11/1000,0)</f>
        <v>75034</v>
      </c>
      <c r="G11" s="6">
        <f>+ROUND(Ⅴ!G11/1000,0)</f>
        <v>0</v>
      </c>
    </row>
    <row r="12" spans="1:7">
      <c r="A12" s="10" t="s">
        <v>126</v>
      </c>
      <c r="B12" s="6"/>
      <c r="C12" s="18"/>
      <c r="D12" s="19"/>
      <c r="E12" s="6"/>
      <c r="F12" s="6"/>
      <c r="G12" s="6"/>
    </row>
    <row r="13" spans="1:7">
      <c r="A13" s="5" t="s">
        <v>127</v>
      </c>
      <c r="B13" s="6">
        <f>+ROUND(Ⅴ!B13/1000,0)</f>
        <v>9164587</v>
      </c>
      <c r="C13" s="18">
        <f>+ROUND(Ⅴ!C13/1000,0)</f>
        <v>563676</v>
      </c>
      <c r="D13" s="19">
        <f>+ROUND(Ⅴ!D13/1000,0)</f>
        <v>7394829</v>
      </c>
      <c r="E13" s="6">
        <f>+ROUND(Ⅴ!E13/1000,0)</f>
        <v>1645213</v>
      </c>
      <c r="F13" s="6">
        <f>+ROUND(Ⅴ!F13/1000,0)</f>
        <v>124545</v>
      </c>
      <c r="G13" s="6">
        <f>+ROUND(Ⅴ!G13/1000,0)</f>
        <v>0</v>
      </c>
    </row>
    <row r="14" spans="1:7">
      <c r="A14" s="5" t="s">
        <v>128</v>
      </c>
      <c r="B14" s="6">
        <f>+ROUND(Ⅴ!B14/1000,0)</f>
        <v>142945</v>
      </c>
      <c r="C14" s="18">
        <f>+ROUND(Ⅴ!C14/1000,0)</f>
        <v>31823</v>
      </c>
      <c r="D14" s="19">
        <f>+ROUND(Ⅴ!D14/1000,0)</f>
        <v>142945</v>
      </c>
      <c r="E14" s="6">
        <f>+ROUND(Ⅴ!E14/1000,0)</f>
        <v>0</v>
      </c>
      <c r="F14" s="6">
        <f>+ROUND(Ⅴ!F14/1000,0)</f>
        <v>0</v>
      </c>
      <c r="G14" s="6">
        <f>+ROUND(Ⅴ!G14/1000,0)</f>
        <v>0</v>
      </c>
    </row>
    <row r="15" spans="1:7">
      <c r="A15" s="5" t="s">
        <v>129</v>
      </c>
      <c r="B15" s="6">
        <f>+ROUND(Ⅴ!B15/1000,0)</f>
        <v>356868</v>
      </c>
      <c r="C15" s="18">
        <f>+ROUND(Ⅴ!C15/1000,0)</f>
        <v>107780</v>
      </c>
      <c r="D15" s="19">
        <f>+ROUND(Ⅴ!D15/1000,0)</f>
        <v>163816</v>
      </c>
      <c r="E15" s="6">
        <f>+ROUND(Ⅴ!E15/1000,0)</f>
        <v>149089</v>
      </c>
      <c r="F15" s="6">
        <f>+ROUND(Ⅴ!F15/1000,0)</f>
        <v>43963</v>
      </c>
      <c r="G15" s="6">
        <f>+ROUND(Ⅴ!G15/1000,0)</f>
        <v>0</v>
      </c>
    </row>
    <row r="16" spans="1:7">
      <c r="A16" s="55" t="s">
        <v>19</v>
      </c>
      <c r="B16" s="6">
        <f>+ROUND(Ⅴ!B16/1000,0)</f>
        <v>32211758</v>
      </c>
      <c r="C16" s="18">
        <f>+ROUND(Ⅴ!C16/1000,0)</f>
        <v>3526462</v>
      </c>
      <c r="D16" s="19">
        <f>+ROUND(Ⅴ!D16/1000,0)</f>
        <v>16434720</v>
      </c>
      <c r="E16" s="6">
        <f>+ROUND(Ⅴ!E16/1000,0)</f>
        <v>4219773</v>
      </c>
      <c r="F16" s="6">
        <f>+ROUND(Ⅴ!F16/1000,0)</f>
        <v>9329042</v>
      </c>
      <c r="G16" s="6">
        <f>+ROUND(Ⅴ!G16/1000,0)</f>
        <v>2228223</v>
      </c>
    </row>
    <row r="18" spans="1:10">
      <c r="A18" s="1" t="s">
        <v>130</v>
      </c>
      <c r="I18" s="7" t="s">
        <v>248</v>
      </c>
    </row>
    <row r="19" spans="1:10" ht="37.5">
      <c r="A19" s="51" t="s">
        <v>131</v>
      </c>
      <c r="B19" s="21" t="s">
        <v>132</v>
      </c>
      <c r="C19" s="3" t="s">
        <v>133</v>
      </c>
      <c r="D19" s="3" t="s">
        <v>134</v>
      </c>
      <c r="E19" s="3" t="s">
        <v>135</v>
      </c>
      <c r="F19" s="3" t="s">
        <v>136</v>
      </c>
      <c r="G19" s="3" t="s">
        <v>137</v>
      </c>
      <c r="H19" s="55" t="s">
        <v>138</v>
      </c>
      <c r="I19" s="3" t="s">
        <v>151</v>
      </c>
    </row>
    <row r="20" spans="1:10">
      <c r="A20" s="18">
        <f>+ROUND(Ⅴ!A20/1000,0)</f>
        <v>32211758</v>
      </c>
      <c r="B20" s="19">
        <f>+ROUND(Ⅴ!B20/1000,0)</f>
        <v>28399270</v>
      </c>
      <c r="C20" s="6">
        <f>+ROUND(Ⅴ!C20/1000,0)</f>
        <v>2326440</v>
      </c>
      <c r="D20" s="6">
        <f>+ROUND(Ⅴ!D20/1000,0)</f>
        <v>742630</v>
      </c>
      <c r="E20" s="6">
        <f>+ROUND(Ⅴ!E20/1000,0)</f>
        <v>193829</v>
      </c>
      <c r="F20" s="6">
        <f>+ROUND(Ⅴ!F20/1000,0)</f>
        <v>221642</v>
      </c>
      <c r="G20" s="6">
        <f>+ROUND(Ⅴ!G20/1000,0)</f>
        <v>100332</v>
      </c>
      <c r="H20" s="6">
        <f>+ROUND(Ⅴ!H20/1000,0)</f>
        <v>227615</v>
      </c>
      <c r="I20" s="4">
        <v>0.83</v>
      </c>
    </row>
    <row r="22" spans="1:10">
      <c r="A22" s="1" t="s">
        <v>140</v>
      </c>
      <c r="J22" s="7" t="s">
        <v>249</v>
      </c>
    </row>
    <row r="23" spans="1:10" ht="37.5">
      <c r="A23" s="51" t="s">
        <v>131</v>
      </c>
      <c r="B23" s="22" t="s">
        <v>142</v>
      </c>
      <c r="C23" s="3" t="s">
        <v>143</v>
      </c>
      <c r="D23" s="3" t="s">
        <v>144</v>
      </c>
      <c r="E23" s="3" t="s">
        <v>145</v>
      </c>
      <c r="F23" s="3" t="s">
        <v>146</v>
      </c>
      <c r="G23" s="3" t="s">
        <v>147</v>
      </c>
      <c r="H23" s="3" t="s">
        <v>148</v>
      </c>
      <c r="I23" s="3" t="s">
        <v>149</v>
      </c>
      <c r="J23" s="55" t="s">
        <v>150</v>
      </c>
    </row>
    <row r="24" spans="1:10">
      <c r="A24" s="18">
        <f>+ROUND(Ⅴ!A24/1000,0)</f>
        <v>32211758</v>
      </c>
      <c r="B24" s="19">
        <f>+ROUND(Ⅴ!B24/1000,0)</f>
        <v>3526462</v>
      </c>
      <c r="C24" s="6">
        <f>+ROUND(Ⅴ!C24/1000,0)</f>
        <v>3594002</v>
      </c>
      <c r="D24" s="6">
        <f>+ROUND(Ⅴ!D24/1000,0)</f>
        <v>3577235</v>
      </c>
      <c r="E24" s="6">
        <f>+ROUND(Ⅴ!E24/1000,0)</f>
        <v>3468205</v>
      </c>
      <c r="F24" s="6">
        <f>+ROUND(Ⅴ!F24/1000,0)</f>
        <v>3131411</v>
      </c>
      <c r="G24" s="6">
        <f>+ROUND(Ⅴ!G24/1000,0)</f>
        <v>9593607</v>
      </c>
      <c r="H24" s="6">
        <f>+ROUND(Ⅴ!H24/1000,0)</f>
        <v>4493540</v>
      </c>
      <c r="I24" s="6">
        <f>+ROUND(Ⅴ!I24/1000,0)</f>
        <v>822773</v>
      </c>
      <c r="J24" s="6">
        <f>+ROUND(Ⅴ!J24/1000,0)</f>
        <v>4523</v>
      </c>
    </row>
  </sheetData>
  <mergeCells count="6">
    <mergeCell ref="G3:G4"/>
    <mergeCell ref="A3:A4"/>
    <mergeCell ref="B3:B4"/>
    <mergeCell ref="D3:D4"/>
    <mergeCell ref="E3:E4"/>
    <mergeCell ref="F3:F4"/>
  </mergeCells>
  <phoneticPr fontId="4"/>
  <pageMargins left="0.7" right="0.7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14"/>
  <sheetViews>
    <sheetView workbookViewId="0">
      <selection activeCell="K14" sqref="K14"/>
    </sheetView>
  </sheetViews>
  <sheetFormatPr defaultRowHeight="18.75"/>
  <cols>
    <col min="1" max="6" width="17.25" customWidth="1"/>
  </cols>
  <sheetData>
    <row r="1" spans="1:6">
      <c r="A1" s="1" t="s">
        <v>159</v>
      </c>
      <c r="F1" s="7" t="s">
        <v>247</v>
      </c>
    </row>
    <row r="2" spans="1:6">
      <c r="A2" s="104" t="s">
        <v>152</v>
      </c>
      <c r="B2" s="104" t="s">
        <v>153</v>
      </c>
      <c r="C2" s="104" t="s">
        <v>154</v>
      </c>
      <c r="D2" s="104" t="s">
        <v>155</v>
      </c>
      <c r="E2" s="104"/>
      <c r="F2" s="104" t="s">
        <v>156</v>
      </c>
    </row>
    <row r="3" spans="1:6">
      <c r="A3" s="104"/>
      <c r="B3" s="104"/>
      <c r="C3" s="104"/>
      <c r="D3" s="55" t="s">
        <v>157</v>
      </c>
      <c r="E3" s="55" t="s">
        <v>158</v>
      </c>
      <c r="F3" s="104"/>
    </row>
    <row r="4" spans="1:6">
      <c r="A4" s="4" t="s">
        <v>160</v>
      </c>
      <c r="B4" s="6"/>
      <c r="C4" s="6"/>
      <c r="D4" s="6"/>
      <c r="E4" s="6"/>
      <c r="F4" s="6"/>
    </row>
    <row r="5" spans="1:6">
      <c r="A5" s="5" t="s">
        <v>161</v>
      </c>
      <c r="B5" s="6">
        <f>+ROUND(Ⅵ!B5/1000,0)</f>
        <v>13136</v>
      </c>
      <c r="C5" s="6">
        <f>+ROUND(Ⅵ!C5/1000,0)</f>
        <v>0</v>
      </c>
      <c r="D5" s="6">
        <f>+ROUND(Ⅵ!D5/1000,0)</f>
        <v>0</v>
      </c>
      <c r="E5" s="6">
        <f>+ROUND(Ⅵ!E5/1000,0)</f>
        <v>1873</v>
      </c>
      <c r="F5" s="6">
        <f>+ROUND(Ⅵ!F5/1000,0)</f>
        <v>11263</v>
      </c>
    </row>
    <row r="6" spans="1:6">
      <c r="A6" s="5" t="s">
        <v>162</v>
      </c>
      <c r="B6" s="6">
        <f>+ROUND(Ⅵ!B6/1000,0)</f>
        <v>60602</v>
      </c>
      <c r="C6" s="6">
        <f>+ROUND(Ⅵ!C6/1000,0)</f>
        <v>13237</v>
      </c>
      <c r="D6" s="6">
        <f>+ROUND(Ⅵ!D6/1000,0)</f>
        <v>7841</v>
      </c>
      <c r="E6" s="6">
        <f>+ROUND(Ⅵ!E6/1000,0)</f>
        <v>0</v>
      </c>
      <c r="F6" s="6">
        <f>+ROUND(Ⅵ!F6/1000,0)</f>
        <v>65998</v>
      </c>
    </row>
    <row r="7" spans="1:6">
      <c r="A7" s="4" t="s">
        <v>163</v>
      </c>
      <c r="B7" s="6"/>
      <c r="C7" s="6"/>
      <c r="D7" s="6"/>
      <c r="E7" s="6"/>
      <c r="F7" s="6"/>
    </row>
    <row r="8" spans="1:6">
      <c r="A8" s="5" t="s">
        <v>162</v>
      </c>
      <c r="B8" s="6">
        <f>+ROUND(Ⅵ!B8/1000,0)</f>
        <v>21706</v>
      </c>
      <c r="C8" s="6">
        <f>+ROUND(Ⅵ!C8/1000,0)</f>
        <v>382</v>
      </c>
      <c r="D8" s="6">
        <f>+ROUND(Ⅵ!D8/1000,0)</f>
        <v>1188</v>
      </c>
      <c r="E8" s="6">
        <f>+ROUND(Ⅵ!E8/1000,0)</f>
        <v>2163</v>
      </c>
      <c r="F8" s="6">
        <f>+ROUND(Ⅵ!F8/1000,0)</f>
        <v>18738</v>
      </c>
    </row>
    <row r="9" spans="1:6">
      <c r="A9" s="4" t="s">
        <v>164</v>
      </c>
      <c r="B9" s="6"/>
      <c r="C9" s="6"/>
      <c r="D9" s="6"/>
      <c r="E9" s="6"/>
      <c r="F9" s="6"/>
    </row>
    <row r="10" spans="1:6">
      <c r="A10" s="5" t="s">
        <v>165</v>
      </c>
      <c r="B10" s="6">
        <f>+ROUND(Ⅵ!B10/1000,0)</f>
        <v>3522514</v>
      </c>
      <c r="C10" s="6">
        <f>+ROUND(Ⅵ!C10/1000,0)</f>
        <v>0</v>
      </c>
      <c r="D10" s="6">
        <f>+ROUND(Ⅵ!D10/1000,0)</f>
        <v>60167</v>
      </c>
      <c r="E10" s="6">
        <f>+ROUND(Ⅵ!E10/1000,0)</f>
        <v>0</v>
      </c>
      <c r="F10" s="6">
        <f>+ROUND(Ⅵ!F10/1000,0)</f>
        <v>3462347</v>
      </c>
    </row>
    <row r="11" spans="1:6">
      <c r="A11" s="5" t="s">
        <v>166</v>
      </c>
      <c r="B11" s="6">
        <f>+ROUND(Ⅵ!B11/1000,0)</f>
        <v>1328</v>
      </c>
      <c r="C11" s="6">
        <f>+ROUND(Ⅵ!C11/1000,0)</f>
        <v>2616</v>
      </c>
      <c r="D11" s="6">
        <f>+ROUND(Ⅵ!D11/1000,0)</f>
        <v>0</v>
      </c>
      <c r="E11" s="6">
        <f>+ROUND(Ⅵ!E11/1000,0)</f>
        <v>0</v>
      </c>
      <c r="F11" s="6">
        <f>+ROUND(Ⅵ!F11/1000,0)</f>
        <v>3944</v>
      </c>
    </row>
    <row r="12" spans="1:6">
      <c r="A12" s="4" t="s">
        <v>167</v>
      </c>
      <c r="B12" s="6"/>
      <c r="C12" s="6"/>
      <c r="D12" s="6"/>
      <c r="E12" s="6"/>
      <c r="F12" s="6"/>
    </row>
    <row r="13" spans="1:6">
      <c r="A13" s="5" t="s">
        <v>168</v>
      </c>
      <c r="B13" s="6">
        <f>+ROUND(Ⅵ!B13/1000,0)</f>
        <v>214408</v>
      </c>
      <c r="C13" s="6">
        <f>+ROUND(Ⅵ!C13/1000,0)</f>
        <v>217355</v>
      </c>
      <c r="D13" s="6">
        <f>+ROUND(Ⅵ!D13/1000,0)</f>
        <v>214408</v>
      </c>
      <c r="E13" s="6">
        <f>+ROUND(Ⅵ!E13/1000,0)</f>
        <v>0</v>
      </c>
      <c r="F13" s="6">
        <f>+ROUND(Ⅵ!F13/1000,0)</f>
        <v>217355</v>
      </c>
    </row>
    <row r="14" spans="1:6">
      <c r="A14" s="55" t="s">
        <v>19</v>
      </c>
      <c r="B14" s="6">
        <f>+ROUND(Ⅵ!B14/1000,0)</f>
        <v>3833695</v>
      </c>
      <c r="C14" s="6">
        <f>+ROUND(Ⅵ!C14/1000,0)</f>
        <v>233591</v>
      </c>
      <c r="D14" s="6">
        <f>+ROUND(Ⅵ!D14/1000,0)</f>
        <v>283604</v>
      </c>
      <c r="E14" s="6">
        <f>+ROUND(Ⅵ!E14/1000,0)</f>
        <v>4036</v>
      </c>
      <c r="F14" s="6">
        <f>+ROUND(Ⅵ!F14/1000,0)</f>
        <v>3779646</v>
      </c>
    </row>
  </sheetData>
  <mergeCells count="5">
    <mergeCell ref="A2:A3"/>
    <mergeCell ref="B2:B3"/>
    <mergeCell ref="C2:C3"/>
    <mergeCell ref="D2:E2"/>
    <mergeCell ref="F2:F3"/>
  </mergeCells>
  <phoneticPr fontId="4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E33"/>
  <sheetViews>
    <sheetView workbookViewId="0">
      <selection activeCell="K14" sqref="K14"/>
    </sheetView>
  </sheetViews>
  <sheetFormatPr defaultRowHeight="18.75"/>
  <cols>
    <col min="1" max="1" width="17.25" customWidth="1"/>
    <col min="2" max="2" width="43.875" customWidth="1"/>
    <col min="3" max="3" width="29.625" bestFit="1" customWidth="1"/>
    <col min="4" max="4" width="17.25" customWidth="1"/>
    <col min="5" max="5" width="52.5" customWidth="1"/>
  </cols>
  <sheetData>
    <row r="1" spans="1:5">
      <c r="A1" t="s">
        <v>169</v>
      </c>
    </row>
    <row r="2" spans="1:5">
      <c r="A2" s="13" t="s">
        <v>182</v>
      </c>
      <c r="E2" s="7" t="s">
        <v>247</v>
      </c>
    </row>
    <row r="3" spans="1:5">
      <c r="A3" s="55" t="s">
        <v>152</v>
      </c>
      <c r="B3" s="55" t="s">
        <v>170</v>
      </c>
      <c r="C3" s="55" t="s">
        <v>171</v>
      </c>
      <c r="D3" s="55" t="s">
        <v>172</v>
      </c>
      <c r="E3" s="55" t="s">
        <v>173</v>
      </c>
    </row>
    <row r="4" spans="1:5">
      <c r="A4" s="105" t="s">
        <v>174</v>
      </c>
      <c r="B4" s="31" t="str">
        <f>+Ⅶ!B4</f>
        <v>県営事業負担金</v>
      </c>
      <c r="C4" s="31" t="str">
        <f>+Ⅶ!C4</f>
        <v>岡山県</v>
      </c>
      <c r="D4" s="6">
        <f>+ROUND(Ⅶ!D4/1000,0)</f>
        <v>134033</v>
      </c>
      <c r="E4" s="31" t="str">
        <f>+Ⅶ!E4</f>
        <v>県道、農道等の県事業に対する負担金</v>
      </c>
    </row>
    <row r="5" spans="1:5">
      <c r="A5" s="106"/>
      <c r="B5" s="31" t="str">
        <f>+Ⅶ!B5</f>
        <v>地域経済循環創造事業補助金</v>
      </c>
      <c r="C5" s="31" t="str">
        <f>+Ⅶ!C5</f>
        <v>事業者</v>
      </c>
      <c r="D5" s="6">
        <f>+ROUND(Ⅶ!D5/1000,0)</f>
        <v>14425</v>
      </c>
      <c r="E5" s="31" t="str">
        <f>+Ⅶ!E5</f>
        <v>民間事業者の施設整備支援</v>
      </c>
    </row>
    <row r="6" spans="1:5">
      <c r="A6" s="106"/>
      <c r="B6" s="31" t="str">
        <f>+Ⅶ!B6</f>
        <v>ふるさと特産物育成対策事業補助金</v>
      </c>
      <c r="C6" s="31" t="str">
        <f>+Ⅶ!C6</f>
        <v>団体</v>
      </c>
      <c r="D6" s="6">
        <f>+ROUND(Ⅶ!D6/1000,0)</f>
        <v>29682</v>
      </c>
      <c r="E6" s="31" t="str">
        <f>+Ⅶ!E6</f>
        <v>ふるさと特産物生産団地育成に必要とする施設整備支援</v>
      </c>
    </row>
    <row r="7" spans="1:5">
      <c r="A7" s="106"/>
      <c r="B7" s="31" t="str">
        <f>+Ⅶ!B7</f>
        <v>地域介護・福祉空間整備推進交付金</v>
      </c>
      <c r="C7" s="31" t="str">
        <f>+Ⅶ!C7</f>
        <v>法人</v>
      </c>
      <c r="D7" s="6">
        <f>+ROUND(Ⅶ!D7/1000,0)</f>
        <v>6536</v>
      </c>
      <c r="E7" s="31" t="str">
        <f>+Ⅶ!E7</f>
        <v>介護保険施設の施設整備支援</v>
      </c>
    </row>
    <row r="8" spans="1:5">
      <c r="A8" s="106"/>
      <c r="B8" s="31" t="str">
        <f>+Ⅶ!B8</f>
        <v>空き家活用推進事業補助金</v>
      </c>
      <c r="C8" s="31" t="str">
        <f>+Ⅶ!C8</f>
        <v>支給対象者</v>
      </c>
      <c r="D8" s="6">
        <f>+ROUND(Ⅶ!D8/1000,0)</f>
        <v>27736</v>
      </c>
      <c r="E8" s="31" t="str">
        <f>+Ⅶ!E8</f>
        <v>移住希望者に対する定住支援</v>
      </c>
    </row>
    <row r="9" spans="1:5">
      <c r="A9" s="106"/>
      <c r="B9" s="31" t="str">
        <f>+Ⅶ!B9</f>
        <v>作業道開設事業補助金</v>
      </c>
      <c r="C9" s="31" t="str">
        <f>+Ⅶ!C9</f>
        <v>森林所有者</v>
      </c>
      <c r="D9" s="6">
        <f>+ROUND(Ⅶ!D9/1000,0)</f>
        <v>10325</v>
      </c>
      <c r="E9" s="31" t="str">
        <f>+Ⅶ!E9</f>
        <v>林内作業道の開設支援</v>
      </c>
    </row>
    <row r="10" spans="1:5">
      <c r="A10" s="106"/>
      <c r="B10" s="31" t="str">
        <f>+Ⅶ!B10</f>
        <v>高齢者等住宅改造補助金</v>
      </c>
      <c r="C10" s="31" t="str">
        <f>+Ⅶ!C10</f>
        <v>支給対象者</v>
      </c>
      <c r="D10" s="6">
        <f>+ROUND(Ⅶ!D10/1000,0)</f>
        <v>28403</v>
      </c>
      <c r="E10" s="31" t="str">
        <f>+Ⅶ!E10</f>
        <v>高齢者等の住宅改造支援</v>
      </c>
    </row>
    <row r="11" spans="1:5">
      <c r="A11" s="106"/>
      <c r="B11" s="31" t="str">
        <f>+Ⅶ!B11</f>
        <v>その他</v>
      </c>
      <c r="C11" s="31"/>
      <c r="D11" s="6">
        <f>+ROUND(Ⅶ!D11/1000,0)</f>
        <v>84639</v>
      </c>
      <c r="E11" s="31"/>
    </row>
    <row r="12" spans="1:5">
      <c r="A12" s="107"/>
      <c r="B12" s="16" t="s">
        <v>175</v>
      </c>
      <c r="C12" s="12"/>
      <c r="D12" s="6">
        <f>+ROUND(Ⅶ!D12/1000,0)</f>
        <v>335779</v>
      </c>
      <c r="E12" s="12"/>
    </row>
    <row r="13" spans="1:5">
      <c r="A13" s="105" t="s">
        <v>176</v>
      </c>
      <c r="B13" s="31" t="str">
        <f>+Ⅶ!B13</f>
        <v>大学運営費交付金</v>
      </c>
      <c r="C13" s="31" t="str">
        <f>+Ⅶ!C13</f>
        <v>新見公立大学</v>
      </c>
      <c r="D13" s="6">
        <f>+ROUND(Ⅶ!D13/1000,0)</f>
        <v>495400</v>
      </c>
      <c r="E13" s="31" t="str">
        <f>+Ⅶ!E13</f>
        <v>新見公立大学の運営費に対する交付金</v>
      </c>
    </row>
    <row r="14" spans="1:5">
      <c r="A14" s="106"/>
      <c r="B14" s="31" t="str">
        <f>+Ⅶ!B14</f>
        <v>後期高齢者医療療養給付費負担金</v>
      </c>
      <c r="C14" s="31" t="str">
        <f>+Ⅶ!C14</f>
        <v>岡山県後期高齢者医療広域連合</v>
      </c>
      <c r="D14" s="6">
        <f>+ROUND(Ⅶ!D14/1000,0)</f>
        <v>578024</v>
      </c>
      <c r="E14" s="31" t="str">
        <f>+Ⅶ!E14</f>
        <v>岡山県後期高齢者医療広域連合に対する療養給付費負担金</v>
      </c>
    </row>
    <row r="15" spans="1:5">
      <c r="A15" s="106"/>
      <c r="B15" s="31" t="str">
        <f>+Ⅶ!B15</f>
        <v>臨時福祉給付金</v>
      </c>
      <c r="C15" s="31" t="str">
        <f>+Ⅶ!C15</f>
        <v>支給対象者</v>
      </c>
      <c r="D15" s="6">
        <f>+ROUND(Ⅶ!D15/1000,0)</f>
        <v>78798</v>
      </c>
      <c r="E15" s="31" t="str">
        <f>+Ⅶ!E15</f>
        <v>消費税率引上げに伴う影響緩和</v>
      </c>
    </row>
    <row r="16" spans="1:5">
      <c r="A16" s="106"/>
      <c r="B16" s="31" t="str">
        <f>+Ⅶ!B16</f>
        <v>年金生活者等支援臨時福祉給付金</v>
      </c>
      <c r="C16" s="31" t="str">
        <f>+Ⅶ!C16</f>
        <v>支給対象者</v>
      </c>
      <c r="D16" s="6">
        <f>+ROUND(Ⅶ!D16/1000,0)</f>
        <v>35730</v>
      </c>
      <c r="E16" s="31" t="str">
        <f>+Ⅶ!E16</f>
        <v>消費税率引上げに伴う影響緩和</v>
      </c>
    </row>
    <row r="17" spans="1:5">
      <c r="A17" s="106"/>
      <c r="B17" s="31" t="str">
        <f>+Ⅶ!B17</f>
        <v>新見市社会福祉協議会補助金</v>
      </c>
      <c r="C17" s="31" t="str">
        <f>+Ⅶ!C17</f>
        <v>新見市社会福祉協議会</v>
      </c>
      <c r="D17" s="6">
        <f>+ROUND(Ⅶ!D17/1000,0)</f>
        <v>57840</v>
      </c>
      <c r="E17" s="31" t="str">
        <f>+Ⅶ!E17</f>
        <v>新見市社会福祉協議会の運営支援</v>
      </c>
    </row>
    <row r="18" spans="1:5">
      <c r="A18" s="106"/>
      <c r="B18" s="31" t="str">
        <f>+Ⅶ!B18</f>
        <v>農業共済事業補助金</v>
      </c>
      <c r="C18" s="31" t="str">
        <f>+Ⅶ!C18</f>
        <v>新見市農業共済事業特別会計</v>
      </c>
      <c r="D18" s="6">
        <f>+ROUND(Ⅶ!D18/1000,0)</f>
        <v>48232</v>
      </c>
      <c r="E18" s="31" t="str">
        <f>+Ⅶ!E18</f>
        <v>農業共済事業の運営支援</v>
      </c>
    </row>
    <row r="19" spans="1:5">
      <c r="A19" s="106"/>
      <c r="B19" s="31" t="str">
        <f>+Ⅶ!B19</f>
        <v>地方バス路線維持特別対策補助金</v>
      </c>
      <c r="C19" s="31" t="str">
        <f>+Ⅶ!C19</f>
        <v>事業者</v>
      </c>
      <c r="D19" s="6">
        <f>+ROUND(Ⅶ!D19/1000,0)</f>
        <v>89048</v>
      </c>
      <c r="E19" s="31" t="str">
        <f>+Ⅶ!E19</f>
        <v>市内バス路線の維持</v>
      </c>
    </row>
    <row r="20" spans="1:5">
      <c r="A20" s="106"/>
      <c r="B20" s="31" t="str">
        <f>+Ⅶ!B20</f>
        <v>和牛改良事業補助金</v>
      </c>
      <c r="C20" s="31" t="str">
        <f>+Ⅶ!C20</f>
        <v>生産者</v>
      </c>
      <c r="D20" s="6">
        <f>+ROUND(Ⅶ!D20/1000,0)</f>
        <v>33900</v>
      </c>
      <c r="E20" s="31" t="str">
        <f>+Ⅶ!E20</f>
        <v>良質肉用牛の生産支援</v>
      </c>
    </row>
    <row r="21" spans="1:5">
      <c r="A21" s="106"/>
      <c r="B21" s="31" t="str">
        <f>+Ⅶ!B21</f>
        <v>岡山県市町村総合事務組合負担金</v>
      </c>
      <c r="C21" s="31" t="str">
        <f>+Ⅶ!C21</f>
        <v>岡山県市町村総合事務組合</v>
      </c>
      <c r="D21" s="6">
        <f>+ROUND(Ⅶ!D21/1000,0)</f>
        <v>30793</v>
      </c>
      <c r="E21" s="31" t="str">
        <f>+Ⅶ!E21</f>
        <v>岡山県市町村総合事務組合に対する負担金</v>
      </c>
    </row>
    <row r="22" spans="1:5">
      <c r="A22" s="106"/>
      <c r="B22" s="31" t="str">
        <f>+Ⅶ!B22</f>
        <v>中山間地域等直接支払事業補助金</v>
      </c>
      <c r="C22" s="31" t="str">
        <f>+Ⅶ!C22</f>
        <v>支給対象団体</v>
      </c>
      <c r="D22" s="6">
        <f>+ROUND(Ⅶ!D22/1000,0)</f>
        <v>117084</v>
      </c>
      <c r="E22" s="31" t="str">
        <f>+Ⅶ!E22</f>
        <v>中山間地域等における農業生産活動の支援</v>
      </c>
    </row>
    <row r="23" spans="1:5">
      <c r="A23" s="106"/>
      <c r="B23" s="31" t="str">
        <f>+Ⅶ!B23</f>
        <v>森林整備地域活動支援交付金</v>
      </c>
      <c r="C23" s="31" t="str">
        <f>+Ⅶ!C23</f>
        <v>森林所有者</v>
      </c>
      <c r="D23" s="6">
        <f>+ROUND(Ⅶ!D23/1000,0)</f>
        <v>19220</v>
      </c>
      <c r="E23" s="31" t="str">
        <f>+Ⅶ!E23</f>
        <v>協定対象となった森林における森林整備活動の支援</v>
      </c>
    </row>
    <row r="24" spans="1:5">
      <c r="A24" s="106"/>
      <c r="B24" s="31" t="e">
        <f>+Ⅶ!#REF!</f>
        <v>#REF!</v>
      </c>
      <c r="C24" s="31" t="e">
        <f>+Ⅶ!#REF!</f>
        <v>#REF!</v>
      </c>
      <c r="D24" s="6" t="e">
        <f>+ROUND(Ⅶ!#REF!/1000,0)</f>
        <v>#REF!</v>
      </c>
      <c r="E24" s="31" t="e">
        <f>+Ⅶ!#REF!</f>
        <v>#REF!</v>
      </c>
    </row>
    <row r="25" spans="1:5">
      <c r="A25" s="106"/>
      <c r="B25" s="31" t="e">
        <f>+Ⅶ!#REF!</f>
        <v>#REF!</v>
      </c>
      <c r="C25" s="31" t="e">
        <f>+Ⅶ!#REF!</f>
        <v>#REF!</v>
      </c>
      <c r="D25" s="6" t="e">
        <f>+ROUND(Ⅶ!#REF!/1000,0)</f>
        <v>#REF!</v>
      </c>
      <c r="E25" s="31" t="e">
        <f>+Ⅶ!#REF!</f>
        <v>#REF!</v>
      </c>
    </row>
    <row r="26" spans="1:5">
      <c r="A26" s="106"/>
      <c r="B26" s="31" t="e">
        <f>+Ⅶ!#REF!</f>
        <v>#REF!</v>
      </c>
      <c r="C26" s="31" t="e">
        <f>+Ⅶ!#REF!</f>
        <v>#REF!</v>
      </c>
      <c r="D26" s="6" t="e">
        <f>+ROUND(Ⅶ!#REF!/1000,0)</f>
        <v>#REF!</v>
      </c>
      <c r="E26" s="31" t="e">
        <f>+Ⅶ!#REF!</f>
        <v>#REF!</v>
      </c>
    </row>
    <row r="27" spans="1:5">
      <c r="A27" s="106"/>
      <c r="B27" s="31" t="e">
        <f>+Ⅶ!#REF!</f>
        <v>#REF!</v>
      </c>
      <c r="C27" s="31" t="e">
        <f>+Ⅶ!#REF!</f>
        <v>#REF!</v>
      </c>
      <c r="D27" s="6" t="e">
        <f>+ROUND(Ⅶ!#REF!/1000,0)</f>
        <v>#REF!</v>
      </c>
      <c r="E27" s="31" t="e">
        <f>+Ⅶ!#REF!</f>
        <v>#REF!</v>
      </c>
    </row>
    <row r="28" spans="1:5">
      <c r="A28" s="106"/>
      <c r="B28" s="31" t="e">
        <f>+Ⅶ!#REF!</f>
        <v>#REF!</v>
      </c>
      <c r="C28" s="31" t="e">
        <f>+Ⅶ!#REF!</f>
        <v>#REF!</v>
      </c>
      <c r="D28" s="6" t="e">
        <f>+ROUND(Ⅶ!#REF!/1000,0)</f>
        <v>#REF!</v>
      </c>
      <c r="E28" s="31" t="e">
        <f>+Ⅶ!#REF!</f>
        <v>#REF!</v>
      </c>
    </row>
    <row r="29" spans="1:5">
      <c r="A29" s="106"/>
      <c r="B29" s="31" t="str">
        <f>+Ⅶ!B24</f>
        <v>岡山県後期高齢者医療広域連合負担金</v>
      </c>
      <c r="C29" s="31" t="str">
        <f>+Ⅶ!C24</f>
        <v>岡山県後期高齢者医療広域連合</v>
      </c>
      <c r="D29" s="6">
        <f>+ROUND(Ⅶ!D24/1000,0)</f>
        <v>17267</v>
      </c>
      <c r="E29" s="31" t="str">
        <f>+Ⅶ!E24</f>
        <v>岡山県後期高齢者医療広域連合に対する負担金</v>
      </c>
    </row>
    <row r="30" spans="1:5">
      <c r="A30" s="106"/>
      <c r="B30" s="31" t="str">
        <f>+Ⅶ!B25</f>
        <v>介護サービス給付費</v>
      </c>
      <c r="C30" s="31" t="str">
        <f>+Ⅶ!C25</f>
        <v>岡山県国民健康保険団体連合会</v>
      </c>
      <c r="D30" s="6">
        <f>+ROUND(Ⅶ!D25/1000,0)</f>
        <v>4026761</v>
      </c>
      <c r="E30" s="31" t="str">
        <f>+Ⅶ!E25</f>
        <v>介護サービスに係る保険給付</v>
      </c>
    </row>
    <row r="31" spans="1:5">
      <c r="A31" s="106"/>
      <c r="B31" s="31" t="str">
        <f>+Ⅶ!B31</f>
        <v>その他</v>
      </c>
      <c r="C31" s="31"/>
      <c r="D31" s="6">
        <f>+ROUND(Ⅶ!D31/1000,0)</f>
        <v>842902</v>
      </c>
      <c r="E31" s="31"/>
    </row>
    <row r="32" spans="1:5">
      <c r="A32" s="107"/>
      <c r="B32" s="16" t="s">
        <v>175</v>
      </c>
      <c r="C32" s="12"/>
      <c r="D32" s="6">
        <f>+ROUND(Ⅶ!D32/1000,0)</f>
        <v>10669982</v>
      </c>
      <c r="E32" s="12"/>
    </row>
    <row r="33" spans="1:5">
      <c r="A33" s="55" t="s">
        <v>19</v>
      </c>
      <c r="B33" s="12"/>
      <c r="C33" s="12"/>
      <c r="D33" s="6">
        <f>+ROUND(Ⅶ!D33/1000,0)</f>
        <v>11005761</v>
      </c>
      <c r="E33" s="12"/>
    </row>
  </sheetData>
  <mergeCells count="2">
    <mergeCell ref="A4:A12"/>
    <mergeCell ref="A13:A32"/>
  </mergeCells>
  <phoneticPr fontId="4"/>
  <pageMargins left="0.7" right="0.7" top="0.75" bottom="0.75" header="0.3" footer="0.3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  <pageSetUpPr fitToPage="1"/>
  </sheetPr>
  <dimension ref="A1:H47"/>
  <sheetViews>
    <sheetView topLeftCell="A16" workbookViewId="0">
      <selection activeCell="K14" sqref="K14"/>
    </sheetView>
  </sheetViews>
  <sheetFormatPr defaultRowHeight="18.75"/>
  <cols>
    <col min="1" max="1" width="17.25" customWidth="1"/>
    <col min="2" max="6" width="16" customWidth="1"/>
    <col min="7" max="7" width="14.375" bestFit="1" customWidth="1"/>
  </cols>
  <sheetData>
    <row r="1" spans="1:8">
      <c r="A1" t="s">
        <v>177</v>
      </c>
    </row>
    <row r="2" spans="1:8">
      <c r="A2" t="s">
        <v>178</v>
      </c>
      <c r="E2" s="7" t="s">
        <v>247</v>
      </c>
    </row>
    <row r="3" spans="1:8">
      <c r="A3" s="55" t="s">
        <v>179</v>
      </c>
      <c r="B3" s="55" t="s">
        <v>152</v>
      </c>
      <c r="C3" s="86" t="s">
        <v>180</v>
      </c>
      <c r="D3" s="87"/>
      <c r="E3" s="55" t="s">
        <v>172</v>
      </c>
    </row>
    <row r="4" spans="1:8">
      <c r="A4" s="100" t="s">
        <v>181</v>
      </c>
      <c r="B4" s="109" t="s">
        <v>183</v>
      </c>
      <c r="C4" s="84" t="s">
        <v>191</v>
      </c>
      <c r="D4" s="85"/>
      <c r="E4" s="6">
        <f>+ROUND(Ⅷ!E4/1000,0)</f>
        <v>3227838</v>
      </c>
      <c r="G4" s="23"/>
      <c r="H4" s="23"/>
    </row>
    <row r="5" spans="1:8">
      <c r="A5" s="108"/>
      <c r="B5" s="110"/>
      <c r="C5" s="84" t="s">
        <v>192</v>
      </c>
      <c r="D5" s="85"/>
      <c r="E5" s="6">
        <f>+ROUND(Ⅷ!E5/1000,0)</f>
        <v>12475000</v>
      </c>
    </row>
    <row r="6" spans="1:8">
      <c r="A6" s="108"/>
      <c r="B6" s="110"/>
      <c r="C6" s="84" t="s">
        <v>193</v>
      </c>
      <c r="D6" s="85"/>
      <c r="E6" s="6">
        <f>+ROUND(Ⅷ!E6/1000,0)</f>
        <v>282671</v>
      </c>
    </row>
    <row r="7" spans="1:8">
      <c r="A7" s="108"/>
      <c r="B7" s="110"/>
      <c r="C7" s="84" t="s">
        <v>194</v>
      </c>
      <c r="D7" s="85"/>
      <c r="E7" s="6">
        <f>+ROUND(Ⅷ!E7/1000,0)</f>
        <v>536660</v>
      </c>
    </row>
    <row r="8" spans="1:8">
      <c r="A8" s="108"/>
      <c r="B8" s="110"/>
      <c r="C8" s="84" t="s">
        <v>109</v>
      </c>
      <c r="D8" s="85"/>
      <c r="E8" s="6">
        <f>+ROUND(Ⅷ!E8/1000,0)</f>
        <v>114523</v>
      </c>
      <c r="G8" s="23"/>
      <c r="H8" s="23"/>
    </row>
    <row r="9" spans="1:8">
      <c r="A9" s="108"/>
      <c r="B9" s="110"/>
      <c r="C9" s="84" t="s">
        <v>195</v>
      </c>
      <c r="D9" s="85"/>
      <c r="E9" s="6">
        <f>+ROUND(Ⅷ!E9/1000,0)</f>
        <v>391805</v>
      </c>
      <c r="G9" s="25"/>
    </row>
    <row r="10" spans="1:8">
      <c r="A10" s="108"/>
      <c r="B10" s="111"/>
      <c r="C10" s="117" t="s">
        <v>100</v>
      </c>
      <c r="D10" s="113"/>
      <c r="E10" s="6">
        <f>+ROUND(Ⅷ!E10/1000,0)</f>
        <v>17028496</v>
      </c>
      <c r="G10" s="24"/>
    </row>
    <row r="11" spans="1:8">
      <c r="A11" s="108"/>
      <c r="B11" s="109" t="s">
        <v>184</v>
      </c>
      <c r="C11" s="114" t="s">
        <v>185</v>
      </c>
      <c r="D11" s="6" t="s">
        <v>186</v>
      </c>
      <c r="E11" s="6">
        <f>+ROUND(Ⅷ!E11/1000,0)</f>
        <v>42384</v>
      </c>
    </row>
    <row r="12" spans="1:8">
      <c r="A12" s="108"/>
      <c r="B12" s="110"/>
      <c r="C12" s="115"/>
      <c r="D12" s="6" t="s">
        <v>187</v>
      </c>
      <c r="E12" s="6">
        <f>+ROUND(Ⅷ!E12/1000,0)</f>
        <v>63954</v>
      </c>
    </row>
    <row r="13" spans="1:8">
      <c r="A13" s="108"/>
      <c r="B13" s="110"/>
      <c r="C13" s="116"/>
      <c r="D13" s="16" t="s">
        <v>175</v>
      </c>
      <c r="E13" s="6">
        <f>+ROUND(Ⅷ!E13/1000,0)</f>
        <v>106338</v>
      </c>
    </row>
    <row r="14" spans="1:8">
      <c r="A14" s="108"/>
      <c r="B14" s="110"/>
      <c r="C14" s="114" t="s">
        <v>189</v>
      </c>
      <c r="D14" s="6" t="s">
        <v>186</v>
      </c>
      <c r="E14" s="6">
        <f>+ROUND(Ⅷ!E14/1000,0)</f>
        <v>1773364</v>
      </c>
    </row>
    <row r="15" spans="1:8">
      <c r="A15" s="108"/>
      <c r="B15" s="110"/>
      <c r="C15" s="115"/>
      <c r="D15" s="6" t="s">
        <v>187</v>
      </c>
      <c r="E15" s="6">
        <f>+ROUND(Ⅷ!E15/1000,0)</f>
        <v>889164</v>
      </c>
    </row>
    <row r="16" spans="1:8">
      <c r="A16" s="108"/>
      <c r="B16" s="110"/>
      <c r="C16" s="116"/>
      <c r="D16" s="16" t="s">
        <v>175</v>
      </c>
      <c r="E16" s="6">
        <f>+ROUND(Ⅷ!E16/1000,0)</f>
        <v>2662528</v>
      </c>
    </row>
    <row r="17" spans="1:8">
      <c r="A17" s="108"/>
      <c r="B17" s="111"/>
      <c r="C17" s="112" t="s">
        <v>100</v>
      </c>
      <c r="D17" s="113"/>
      <c r="E17" s="6">
        <f>+ROUND(Ⅷ!E17/1000,0)</f>
        <v>2768866</v>
      </c>
    </row>
    <row r="18" spans="1:8">
      <c r="A18" s="101"/>
      <c r="B18" s="117" t="s">
        <v>19</v>
      </c>
      <c r="C18" s="112"/>
      <c r="D18" s="113"/>
      <c r="E18" s="6">
        <f>+ROUND(Ⅷ!E18/1000,0)</f>
        <v>19797362</v>
      </c>
    </row>
    <row r="19" spans="1:8">
      <c r="A19" s="100" t="s">
        <v>188</v>
      </c>
      <c r="B19" s="109" t="s">
        <v>183</v>
      </c>
      <c r="C19" s="84" t="s">
        <v>196</v>
      </c>
      <c r="D19" s="85"/>
      <c r="E19" s="6">
        <f>+ROUND(Ⅷ!E30/1000,0)</f>
        <v>1269505</v>
      </c>
      <c r="G19" s="23"/>
      <c r="H19" s="23"/>
    </row>
    <row r="20" spans="1:8">
      <c r="A20" s="108"/>
      <c r="B20" s="111"/>
      <c r="C20" s="117" t="s">
        <v>100</v>
      </c>
      <c r="D20" s="113"/>
      <c r="E20" s="6">
        <f>+ROUND(Ⅷ!E31/1000,0)</f>
        <v>5072378</v>
      </c>
      <c r="G20" s="24"/>
    </row>
    <row r="21" spans="1:8">
      <c r="A21" s="108"/>
      <c r="B21" s="110" t="s">
        <v>184</v>
      </c>
      <c r="C21" s="114" t="s">
        <v>189</v>
      </c>
      <c r="D21" s="6" t="s">
        <v>186</v>
      </c>
      <c r="E21" s="6">
        <f>+ROUND(Ⅷ!E32/1000,0)</f>
        <v>20648</v>
      </c>
    </row>
    <row r="22" spans="1:8">
      <c r="A22" s="108"/>
      <c r="B22" s="110"/>
      <c r="C22" s="115"/>
      <c r="D22" s="6" t="s">
        <v>187</v>
      </c>
      <c r="E22" s="6">
        <f>+ROUND(Ⅷ!E34/1000,0)</f>
        <v>824314</v>
      </c>
    </row>
    <row r="23" spans="1:8">
      <c r="A23" s="108"/>
      <c r="B23" s="110"/>
      <c r="C23" s="116"/>
      <c r="D23" s="16" t="s">
        <v>175</v>
      </c>
      <c r="E23" s="6">
        <f>+ROUND(Ⅷ!E35/1000,0)</f>
        <v>2688761</v>
      </c>
    </row>
    <row r="24" spans="1:8">
      <c r="A24" s="108"/>
      <c r="B24" s="111"/>
      <c r="C24" s="112" t="s">
        <v>100</v>
      </c>
      <c r="D24" s="113"/>
      <c r="E24" s="6">
        <f>+ROUND(Ⅷ!E36/1000,0)</f>
        <v>2688761</v>
      </c>
    </row>
    <row r="25" spans="1:8">
      <c r="A25" s="101"/>
      <c r="B25" s="117" t="s">
        <v>19</v>
      </c>
      <c r="C25" s="112"/>
      <c r="D25" s="113"/>
      <c r="E25" s="6">
        <f>+ROUND(Ⅷ!E37/1000,0)</f>
        <v>7761139</v>
      </c>
    </row>
    <row r="26" spans="1:8">
      <c r="A26" s="100" t="s">
        <v>197</v>
      </c>
      <c r="B26" s="79" t="s">
        <v>183</v>
      </c>
      <c r="C26" s="80"/>
      <c r="D26" s="81"/>
      <c r="E26" s="6">
        <f>+ROUND(Ⅷ!E38/1000,0)</f>
        <v>22100875</v>
      </c>
    </row>
    <row r="27" spans="1:8">
      <c r="A27" s="101"/>
      <c r="B27" s="117" t="s">
        <v>184</v>
      </c>
      <c r="C27" s="112"/>
      <c r="D27" s="113"/>
      <c r="E27" s="6">
        <f>+ROUND(Ⅷ!E39/1000,0)</f>
        <v>5457627</v>
      </c>
    </row>
    <row r="28" spans="1:8">
      <c r="A28" s="100" t="s">
        <v>198</v>
      </c>
      <c r="B28" s="79" t="s">
        <v>183</v>
      </c>
      <c r="C28" s="80"/>
      <c r="D28" s="81"/>
      <c r="E28" s="6">
        <f>+ROUND(Ⅷ!E40/1000,0)</f>
        <v>1231203</v>
      </c>
    </row>
    <row r="29" spans="1:8">
      <c r="A29" s="101"/>
      <c r="B29" s="117" t="s">
        <v>184</v>
      </c>
      <c r="C29" s="112"/>
      <c r="D29" s="113"/>
      <c r="E29" s="6">
        <f>+ROUND(Ⅷ!E41/1000,0)</f>
        <v>48232</v>
      </c>
    </row>
    <row r="30" spans="1:8">
      <c r="A30" s="100" t="s">
        <v>19</v>
      </c>
      <c r="B30" s="79" t="s">
        <v>183</v>
      </c>
      <c r="C30" s="80"/>
      <c r="D30" s="81"/>
      <c r="E30" s="6">
        <f>+ROUND(Ⅷ!E42/1000,0)</f>
        <v>20869672</v>
      </c>
    </row>
    <row r="31" spans="1:8">
      <c r="A31" s="101"/>
      <c r="B31" s="117" t="s">
        <v>184</v>
      </c>
      <c r="C31" s="112"/>
      <c r="D31" s="113"/>
      <c r="E31" s="6">
        <f>+ROUND(Ⅷ!E43/1000,0)</f>
        <v>5409395</v>
      </c>
    </row>
    <row r="33" spans="1:6">
      <c r="A33" t="s">
        <v>200</v>
      </c>
      <c r="F33" s="7" t="s">
        <v>247</v>
      </c>
    </row>
    <row r="34" spans="1:6">
      <c r="A34" s="75" t="s">
        <v>152</v>
      </c>
      <c r="B34" s="75" t="s">
        <v>172</v>
      </c>
      <c r="C34" s="86" t="s">
        <v>201</v>
      </c>
      <c r="D34" s="118"/>
      <c r="E34" s="118"/>
      <c r="F34" s="87"/>
    </row>
    <row r="35" spans="1:6">
      <c r="A35" s="76"/>
      <c r="B35" s="76"/>
      <c r="C35" s="51" t="s">
        <v>184</v>
      </c>
      <c r="D35" s="55" t="s">
        <v>190</v>
      </c>
      <c r="E35" s="52" t="s">
        <v>183</v>
      </c>
      <c r="F35" s="55" t="s">
        <v>195</v>
      </c>
    </row>
    <row r="36" spans="1:6">
      <c r="A36" s="49" t="s">
        <v>202</v>
      </c>
      <c r="B36" s="6">
        <f>+ROUND(Ⅷ!B48/1000,0)</f>
        <v>24831700</v>
      </c>
      <c r="C36" s="6">
        <f>+ROUND(Ⅷ!C48/1000,0)</f>
        <v>5349561</v>
      </c>
      <c r="D36" s="6">
        <f>+ROUND(Ⅷ!D48/1000,0)</f>
        <v>1148274</v>
      </c>
      <c r="E36" s="6">
        <f>+ROUND(Ⅷ!E48/1000,0)</f>
        <v>22422410</v>
      </c>
      <c r="F36" s="6">
        <f>+ROUND(Ⅷ!F48/1000,0)</f>
        <v>-4088545</v>
      </c>
    </row>
    <row r="37" spans="1:6">
      <c r="A37" s="49" t="s">
        <v>203</v>
      </c>
      <c r="B37" s="6">
        <f>+ROUND(Ⅷ!B49/1000,0)</f>
        <v>5114116</v>
      </c>
      <c r="C37" s="6">
        <f>+ROUND(Ⅷ!C49/1000,0)</f>
        <v>108066</v>
      </c>
      <c r="D37" s="6">
        <f>+ROUND(Ⅷ!D49/1000,0)</f>
        <v>2013900</v>
      </c>
      <c r="E37" s="6">
        <f>+ROUND(Ⅷ!E49/1000,0)</f>
        <v>2992150</v>
      </c>
      <c r="F37" s="6">
        <f>+ROUND(Ⅷ!F49/1000,0)</f>
        <v>0</v>
      </c>
    </row>
    <row r="38" spans="1:6">
      <c r="A38" s="49" t="s">
        <v>204</v>
      </c>
      <c r="B38" s="6">
        <f>+ROUND(Ⅷ!B50/1000,0)</f>
        <v>2292350</v>
      </c>
      <c r="C38" s="6">
        <f>+ROUND(Ⅷ!C50/1000,0)</f>
        <v>0</v>
      </c>
      <c r="D38" s="6">
        <f>+ROUND(Ⅷ!D50/1000,0)</f>
        <v>0</v>
      </c>
      <c r="E38" s="6">
        <f>+ROUND(Ⅷ!E50/1000,0)</f>
        <v>2292350</v>
      </c>
      <c r="F38" s="6">
        <f>+ROUND(Ⅷ!F50/1000,0)</f>
        <v>0</v>
      </c>
    </row>
    <row r="39" spans="1:6">
      <c r="A39" s="49" t="s">
        <v>195</v>
      </c>
      <c r="B39" s="6">
        <f>+ROUND(Ⅷ!B51/1000,0)</f>
        <v>0</v>
      </c>
      <c r="C39" s="6">
        <f>+ROUND(Ⅷ!C51/1000,0)</f>
        <v>0</v>
      </c>
      <c r="D39" s="6">
        <f>+ROUND(Ⅷ!D51/1000,0)</f>
        <v>0</v>
      </c>
      <c r="E39" s="6">
        <f>+ROUND(Ⅷ!E51/1000,0)</f>
        <v>0</v>
      </c>
      <c r="F39" s="6">
        <f>+ROUND(Ⅷ!F51/1000,0)</f>
        <v>0</v>
      </c>
    </row>
    <row r="40" spans="1:6">
      <c r="A40" s="3" t="s">
        <v>19</v>
      </c>
      <c r="B40" s="6">
        <f>+ROUND(Ⅷ!B52/1000,0)</f>
        <v>32238167</v>
      </c>
      <c r="C40" s="6">
        <f>+ROUND(Ⅷ!C52/1000,0)</f>
        <v>5457627</v>
      </c>
      <c r="D40" s="6">
        <f>+ROUND(Ⅷ!D52/1000,0)</f>
        <v>3162174</v>
      </c>
      <c r="E40" s="6">
        <f>+ROUND(Ⅷ!E52/1000,0)</f>
        <v>27706910</v>
      </c>
      <c r="F40" s="6">
        <f>+ROUND(Ⅷ!F52/1000,0)</f>
        <v>-4088545</v>
      </c>
    </row>
    <row r="42" spans="1:6">
      <c r="A42" s="50" t="s">
        <v>246</v>
      </c>
    </row>
    <row r="43" spans="1:6">
      <c r="A43" s="13" t="s">
        <v>205</v>
      </c>
      <c r="B43" s="7" t="s">
        <v>247</v>
      </c>
    </row>
    <row r="44" spans="1:6">
      <c r="A44" s="75" t="s">
        <v>60</v>
      </c>
      <c r="B44" s="75" t="s">
        <v>156</v>
      </c>
    </row>
    <row r="45" spans="1:6">
      <c r="A45" s="76"/>
      <c r="B45" s="76"/>
    </row>
    <row r="46" spans="1:6">
      <c r="A46" s="26" t="s">
        <v>206</v>
      </c>
      <c r="B46" s="6">
        <f>+ROUND(Ⅷ!B58/1000,0)</f>
        <v>4018376</v>
      </c>
    </row>
    <row r="47" spans="1:6">
      <c r="A47" s="3" t="s">
        <v>19</v>
      </c>
      <c r="B47" s="6">
        <f>+ROUND(Ⅷ!B59/1000,0)</f>
        <v>4018376</v>
      </c>
    </row>
  </sheetData>
  <mergeCells count="37">
    <mergeCell ref="A34:A35"/>
    <mergeCell ref="B34:B35"/>
    <mergeCell ref="C34:F34"/>
    <mergeCell ref="A44:A45"/>
    <mergeCell ref="B44:B45"/>
    <mergeCell ref="A28:A29"/>
    <mergeCell ref="B28:D28"/>
    <mergeCell ref="B29:D29"/>
    <mergeCell ref="A30:A31"/>
    <mergeCell ref="B30:D30"/>
    <mergeCell ref="B31:D31"/>
    <mergeCell ref="C21:C23"/>
    <mergeCell ref="C24:D24"/>
    <mergeCell ref="B25:D25"/>
    <mergeCell ref="A26:A27"/>
    <mergeCell ref="B26:D26"/>
    <mergeCell ref="B27:D27"/>
    <mergeCell ref="A19:A25"/>
    <mergeCell ref="B19:B20"/>
    <mergeCell ref="C19:D19"/>
    <mergeCell ref="C20:D20"/>
    <mergeCell ref="B21:B24"/>
    <mergeCell ref="C3:D3"/>
    <mergeCell ref="A4:A18"/>
    <mergeCell ref="B4:B10"/>
    <mergeCell ref="C4:D4"/>
    <mergeCell ref="C5:D5"/>
    <mergeCell ref="C6:D6"/>
    <mergeCell ref="C7:D7"/>
    <mergeCell ref="C8:D8"/>
    <mergeCell ref="C9:D9"/>
    <mergeCell ref="C10:D10"/>
    <mergeCell ref="B11:B17"/>
    <mergeCell ref="C11:C13"/>
    <mergeCell ref="C14:C16"/>
    <mergeCell ref="C17:D17"/>
    <mergeCell ref="B18:D18"/>
  </mergeCells>
  <phoneticPr fontId="4"/>
  <pageMargins left="0.7" right="0.7" top="0.75" bottom="0.75" header="0.3" footer="0.3"/>
  <pageSetup paperSize="9" scale="8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32"/>
  <sheetViews>
    <sheetView zoomScaleNormal="100" workbookViewId="0">
      <selection activeCell="B16" sqref="B16:K32"/>
    </sheetView>
  </sheetViews>
  <sheetFormatPr defaultRowHeight="18.75"/>
  <cols>
    <col min="1" max="1" width="20.875" customWidth="1"/>
    <col min="2" max="11" width="10" customWidth="1"/>
  </cols>
  <sheetData>
    <row r="1" spans="1:11">
      <c r="A1" s="1" t="s">
        <v>29</v>
      </c>
    </row>
    <row r="2" spans="1:11">
      <c r="A2" s="8" t="s">
        <v>30</v>
      </c>
      <c r="J2" s="41" t="s">
        <v>28</v>
      </c>
    </row>
    <row r="3" spans="1:11" ht="51">
      <c r="A3" s="39" t="s">
        <v>31</v>
      </c>
      <c r="B3" s="40" t="s">
        <v>235</v>
      </c>
      <c r="C3" s="40" t="s">
        <v>236</v>
      </c>
      <c r="D3" s="40" t="s">
        <v>237</v>
      </c>
      <c r="E3" s="40" t="s">
        <v>238</v>
      </c>
      <c r="F3" s="40" t="s">
        <v>239</v>
      </c>
      <c r="G3" s="40" t="s">
        <v>240</v>
      </c>
      <c r="H3" s="40" t="s">
        <v>241</v>
      </c>
      <c r="I3" s="40" t="s">
        <v>234</v>
      </c>
      <c r="J3" s="40" t="s">
        <v>32</v>
      </c>
    </row>
    <row r="4" spans="1:11">
      <c r="A4" s="42" t="s">
        <v>33</v>
      </c>
      <c r="B4" s="44">
        <v>10000000</v>
      </c>
      <c r="C4" s="44">
        <v>34099139</v>
      </c>
      <c r="D4" s="44">
        <v>3566301</v>
      </c>
      <c r="E4" s="44">
        <v>30532838</v>
      </c>
      <c r="F4" s="44">
        <v>20000000</v>
      </c>
      <c r="G4" s="45">
        <v>50</v>
      </c>
      <c r="H4" s="44">
        <v>15266419</v>
      </c>
      <c r="I4" s="46">
        <v>0</v>
      </c>
      <c r="J4" s="46">
        <v>10000000</v>
      </c>
    </row>
    <row r="5" spans="1:11">
      <c r="A5" s="42" t="s">
        <v>34</v>
      </c>
      <c r="B5" s="44">
        <v>6000000</v>
      </c>
      <c r="C5" s="44">
        <v>207798362</v>
      </c>
      <c r="D5" s="44">
        <v>99000000</v>
      </c>
      <c r="E5" s="44">
        <v>108798362</v>
      </c>
      <c r="F5" s="44">
        <v>6000000</v>
      </c>
      <c r="G5" s="45">
        <v>100</v>
      </c>
      <c r="H5" s="44">
        <v>108798362</v>
      </c>
      <c r="I5" s="46">
        <v>0</v>
      </c>
      <c r="J5" s="46">
        <v>6000000</v>
      </c>
    </row>
    <row r="6" spans="1:11">
      <c r="A6" s="42" t="s">
        <v>35</v>
      </c>
      <c r="B6" s="44">
        <v>40000000</v>
      </c>
      <c r="C6" s="44">
        <v>80893452</v>
      </c>
      <c r="D6" s="44">
        <v>1374858</v>
      </c>
      <c r="E6" s="44">
        <v>79518594</v>
      </c>
      <c r="F6" s="44">
        <v>40000000</v>
      </c>
      <c r="G6" s="45">
        <v>100</v>
      </c>
      <c r="H6" s="44">
        <v>79518594</v>
      </c>
      <c r="I6" s="46">
        <v>0</v>
      </c>
      <c r="J6" s="46">
        <v>40000000</v>
      </c>
    </row>
    <row r="7" spans="1:11">
      <c r="A7" s="43" t="s">
        <v>36</v>
      </c>
      <c r="B7" s="44">
        <v>4250000</v>
      </c>
      <c r="C7" s="44">
        <v>13128201</v>
      </c>
      <c r="D7" s="44">
        <v>12304538</v>
      </c>
      <c r="E7" s="44">
        <v>823663</v>
      </c>
      <c r="F7" s="44">
        <v>8550000</v>
      </c>
      <c r="G7" s="45">
        <v>49.71</v>
      </c>
      <c r="H7" s="44">
        <v>409443</v>
      </c>
      <c r="I7" s="46">
        <v>1608980.4714000002</v>
      </c>
      <c r="J7" s="46">
        <v>4250000</v>
      </c>
    </row>
    <row r="8" spans="1:11">
      <c r="A8" s="42" t="s">
        <v>37</v>
      </c>
      <c r="B8" s="44">
        <v>31000000</v>
      </c>
      <c r="C8" s="44">
        <v>59319925</v>
      </c>
      <c r="D8" s="44">
        <v>10395128</v>
      </c>
      <c r="E8" s="44">
        <v>48924797</v>
      </c>
      <c r="F8" s="44">
        <v>31000000</v>
      </c>
      <c r="G8" s="45">
        <v>100</v>
      </c>
      <c r="H8" s="44">
        <v>48924797</v>
      </c>
      <c r="I8" s="46">
        <v>0</v>
      </c>
      <c r="J8" s="46">
        <v>31000000</v>
      </c>
    </row>
    <row r="9" spans="1:11">
      <c r="A9" s="42" t="s">
        <v>38</v>
      </c>
      <c r="B9" s="44">
        <v>22000000</v>
      </c>
      <c r="C9" s="44">
        <v>12492674</v>
      </c>
      <c r="D9" s="44">
        <v>892492</v>
      </c>
      <c r="E9" s="44">
        <v>11600182</v>
      </c>
      <c r="F9" s="44">
        <v>22000000</v>
      </c>
      <c r="G9" s="45">
        <v>100</v>
      </c>
      <c r="H9" s="44">
        <v>11600182</v>
      </c>
      <c r="I9" s="46">
        <v>47615</v>
      </c>
      <c r="J9" s="46">
        <v>22000000</v>
      </c>
    </row>
    <row r="10" spans="1:11">
      <c r="A10" s="42" t="s">
        <v>39</v>
      </c>
      <c r="B10" s="44">
        <v>60000000</v>
      </c>
      <c r="C10" s="44">
        <v>518667931</v>
      </c>
      <c r="D10" s="44">
        <v>51367696</v>
      </c>
      <c r="E10" s="44">
        <v>467300235</v>
      </c>
      <c r="F10" s="44">
        <v>10000000</v>
      </c>
      <c r="G10" s="45">
        <v>600</v>
      </c>
      <c r="H10" s="44">
        <v>2803801410</v>
      </c>
      <c r="I10" s="46">
        <v>0</v>
      </c>
      <c r="J10" s="46">
        <v>60000000</v>
      </c>
    </row>
    <row r="11" spans="1:11">
      <c r="A11" s="42" t="s">
        <v>40</v>
      </c>
      <c r="B11" s="44">
        <v>872964415</v>
      </c>
      <c r="C11" s="44">
        <v>1701284734</v>
      </c>
      <c r="D11" s="44">
        <v>891342082</v>
      </c>
      <c r="E11" s="44">
        <v>809942652</v>
      </c>
      <c r="F11" s="44">
        <v>872964415</v>
      </c>
      <c r="G11" s="45">
        <v>100</v>
      </c>
      <c r="H11" s="44">
        <v>809942652</v>
      </c>
      <c r="I11" s="46">
        <v>0</v>
      </c>
      <c r="J11" s="46">
        <v>872964000</v>
      </c>
    </row>
    <row r="12" spans="1:11">
      <c r="A12" s="39" t="s">
        <v>19</v>
      </c>
      <c r="B12" s="44">
        <v>1046214415</v>
      </c>
      <c r="C12" s="44">
        <v>2627684418</v>
      </c>
      <c r="D12" s="44">
        <v>1070243095</v>
      </c>
      <c r="E12" s="44">
        <v>1557441323</v>
      </c>
      <c r="F12" s="44">
        <v>1010514415</v>
      </c>
      <c r="G12" s="47"/>
      <c r="H12" s="44">
        <v>3878261859</v>
      </c>
      <c r="I12" s="46">
        <v>1656595.4714000002</v>
      </c>
      <c r="J12" s="46">
        <v>1046214000</v>
      </c>
    </row>
    <row r="14" spans="1:11">
      <c r="A14" s="8" t="s">
        <v>41</v>
      </c>
      <c r="K14" s="41" t="s">
        <v>28</v>
      </c>
    </row>
    <row r="15" spans="1:11" ht="51">
      <c r="A15" s="39" t="s">
        <v>31</v>
      </c>
      <c r="B15" s="40" t="s">
        <v>242</v>
      </c>
      <c r="C15" s="40" t="s">
        <v>236</v>
      </c>
      <c r="D15" s="40" t="s">
        <v>237</v>
      </c>
      <c r="E15" s="40" t="s">
        <v>238</v>
      </c>
      <c r="F15" s="40" t="s">
        <v>239</v>
      </c>
      <c r="G15" s="40" t="s">
        <v>240</v>
      </c>
      <c r="H15" s="40" t="s">
        <v>241</v>
      </c>
      <c r="I15" s="40" t="s">
        <v>243</v>
      </c>
      <c r="J15" s="40" t="s">
        <v>244</v>
      </c>
      <c r="K15" s="40" t="s">
        <v>42</v>
      </c>
    </row>
    <row r="16" spans="1:11">
      <c r="A16" s="42" t="s">
        <v>43</v>
      </c>
      <c r="B16" s="44">
        <v>200000</v>
      </c>
      <c r="C16" s="44">
        <v>23811941162</v>
      </c>
      <c r="D16" s="44">
        <v>1687297311</v>
      </c>
      <c r="E16" s="44">
        <v>22124643851</v>
      </c>
      <c r="F16" s="44">
        <v>300000000</v>
      </c>
      <c r="G16" s="45">
        <v>7.0000000000000007E-2</v>
      </c>
      <c r="H16" s="44">
        <v>15487251</v>
      </c>
      <c r="I16" s="46">
        <v>0</v>
      </c>
      <c r="J16" s="46">
        <v>200000</v>
      </c>
      <c r="K16" s="46">
        <v>200000</v>
      </c>
    </row>
    <row r="17" spans="1:11">
      <c r="A17" s="42" t="s">
        <v>44</v>
      </c>
      <c r="B17" s="44">
        <v>1600000</v>
      </c>
      <c r="C17" s="44">
        <v>2390288000</v>
      </c>
      <c r="D17" s="44">
        <v>758873000</v>
      </c>
      <c r="E17" s="44">
        <v>1631415000</v>
      </c>
      <c r="F17" s="44">
        <v>420000000</v>
      </c>
      <c r="G17" s="45">
        <v>0.38</v>
      </c>
      <c r="H17" s="44">
        <v>6199377</v>
      </c>
      <c r="I17" s="46">
        <v>0</v>
      </c>
      <c r="J17" s="46">
        <v>1600000</v>
      </c>
      <c r="K17" s="46">
        <v>1600000</v>
      </c>
    </row>
    <row r="18" spans="1:11">
      <c r="A18" s="42" t="s">
        <v>45</v>
      </c>
      <c r="B18" s="44">
        <v>28811000</v>
      </c>
      <c r="C18" s="44">
        <v>1129431688</v>
      </c>
      <c r="D18" s="44">
        <v>332341160</v>
      </c>
      <c r="E18" s="44">
        <v>797090528</v>
      </c>
      <c r="F18" s="44">
        <v>136796000</v>
      </c>
      <c r="G18" s="45">
        <v>21.06</v>
      </c>
      <c r="H18" s="44">
        <v>167867265</v>
      </c>
      <c r="I18" s="46">
        <v>0</v>
      </c>
      <c r="J18" s="46">
        <v>28811000</v>
      </c>
      <c r="K18" s="46">
        <v>28896000</v>
      </c>
    </row>
    <row r="19" spans="1:11">
      <c r="A19" s="42" t="s">
        <v>46</v>
      </c>
      <c r="B19" s="44">
        <v>4640000</v>
      </c>
      <c r="C19" s="44">
        <v>172706153001</v>
      </c>
      <c r="D19" s="44">
        <v>167263911523</v>
      </c>
      <c r="E19" s="44">
        <v>5442241478</v>
      </c>
      <c r="F19" s="44">
        <v>2821120000</v>
      </c>
      <c r="G19" s="45">
        <v>0.16</v>
      </c>
      <c r="H19" s="44">
        <v>8707586</v>
      </c>
      <c r="I19" s="46">
        <v>0</v>
      </c>
      <c r="J19" s="46">
        <v>4640000</v>
      </c>
      <c r="K19" s="46">
        <v>4640000</v>
      </c>
    </row>
    <row r="20" spans="1:11">
      <c r="A20" s="42" t="s">
        <v>47</v>
      </c>
      <c r="B20" s="44">
        <v>126700000</v>
      </c>
      <c r="C20" s="44">
        <v>65638204279</v>
      </c>
      <c r="D20" s="44">
        <v>53335286056</v>
      </c>
      <c r="E20" s="44">
        <v>12302918223</v>
      </c>
      <c r="F20" s="44">
        <v>880000000</v>
      </c>
      <c r="G20" s="45">
        <v>14.4</v>
      </c>
      <c r="H20" s="44">
        <v>1771620224</v>
      </c>
      <c r="I20" s="46">
        <v>0</v>
      </c>
      <c r="J20" s="46">
        <v>126700000</v>
      </c>
      <c r="K20" s="46">
        <v>126700000</v>
      </c>
    </row>
    <row r="21" spans="1:11">
      <c r="A21" s="42" t="s">
        <v>48</v>
      </c>
      <c r="B21" s="44">
        <v>5335000</v>
      </c>
      <c r="C21" s="44">
        <v>1924083080</v>
      </c>
      <c r="D21" s="44">
        <v>198539</v>
      </c>
      <c r="E21" s="44">
        <v>1923884541</v>
      </c>
      <c r="F21" s="44">
        <v>1913459049</v>
      </c>
      <c r="G21" s="45">
        <v>0.28000000000000003</v>
      </c>
      <c r="H21" s="44">
        <v>5386877</v>
      </c>
      <c r="I21" s="46">
        <v>0</v>
      </c>
      <c r="J21" s="46">
        <v>5335000</v>
      </c>
      <c r="K21" s="46">
        <v>5335000</v>
      </c>
    </row>
    <row r="22" spans="1:11">
      <c r="A22" s="42" t="s">
        <v>49</v>
      </c>
      <c r="B22" s="44">
        <v>1292000</v>
      </c>
      <c r="C22" s="44">
        <v>3163649672</v>
      </c>
      <c r="D22" s="44">
        <v>2818836338</v>
      </c>
      <c r="E22" s="44">
        <v>344813334</v>
      </c>
      <c r="F22" s="44">
        <v>302992000</v>
      </c>
      <c r="G22" s="45">
        <v>0.43</v>
      </c>
      <c r="H22" s="44">
        <v>1482697</v>
      </c>
      <c r="I22" s="46">
        <v>0</v>
      </c>
      <c r="J22" s="46">
        <v>1292000</v>
      </c>
      <c r="K22" s="46">
        <v>1292000</v>
      </c>
    </row>
    <row r="23" spans="1:11">
      <c r="A23" s="42" t="s">
        <v>50</v>
      </c>
      <c r="B23" s="44">
        <v>3842000</v>
      </c>
      <c r="C23" s="44">
        <v>794058046</v>
      </c>
      <c r="D23" s="44">
        <v>39049438</v>
      </c>
      <c r="E23" s="44">
        <v>755008608</v>
      </c>
      <c r="F23" s="44">
        <v>500000000</v>
      </c>
      <c r="G23" s="45">
        <v>0.77</v>
      </c>
      <c r="H23" s="44">
        <v>5813566</v>
      </c>
      <c r="I23" s="46">
        <v>0</v>
      </c>
      <c r="J23" s="46">
        <v>3842000</v>
      </c>
      <c r="K23" s="46">
        <v>3842000</v>
      </c>
    </row>
    <row r="24" spans="1:11">
      <c r="A24" s="42" t="s">
        <v>51</v>
      </c>
      <c r="B24" s="44">
        <v>1950000</v>
      </c>
      <c r="C24" s="44">
        <v>410130577</v>
      </c>
      <c r="D24" s="44">
        <v>357453621</v>
      </c>
      <c r="E24" s="44">
        <v>52676956</v>
      </c>
      <c r="F24" s="44">
        <v>50420000</v>
      </c>
      <c r="G24" s="45">
        <v>3.87</v>
      </c>
      <c r="H24" s="44">
        <v>2038598</v>
      </c>
      <c r="I24" s="46">
        <v>0</v>
      </c>
      <c r="J24" s="46">
        <v>1950000</v>
      </c>
      <c r="K24" s="46">
        <v>1950000</v>
      </c>
    </row>
    <row r="25" spans="1:11">
      <c r="A25" s="42" t="s">
        <v>52</v>
      </c>
      <c r="B25" s="44">
        <v>260000</v>
      </c>
      <c r="C25" s="44">
        <v>3191461597</v>
      </c>
      <c r="D25" s="44">
        <v>737257831</v>
      </c>
      <c r="E25" s="44">
        <v>2454203766</v>
      </c>
      <c r="F25" s="44">
        <v>400000000</v>
      </c>
      <c r="G25" s="45">
        <v>7.0000000000000007E-2</v>
      </c>
      <c r="H25" s="44">
        <v>1717943</v>
      </c>
      <c r="I25" s="46">
        <v>0</v>
      </c>
      <c r="J25" s="46">
        <v>260000</v>
      </c>
      <c r="K25" s="46">
        <v>260000</v>
      </c>
    </row>
    <row r="26" spans="1:11">
      <c r="A26" s="42" t="s">
        <v>53</v>
      </c>
      <c r="B26" s="44">
        <v>20712250</v>
      </c>
      <c r="C26" s="44">
        <v>358945072185</v>
      </c>
      <c r="D26" s="44">
        <v>309753091482</v>
      </c>
      <c r="E26" s="44">
        <v>49191980703</v>
      </c>
      <c r="F26" s="44">
        <v>6840231000</v>
      </c>
      <c r="G26" s="45">
        <v>0.3</v>
      </c>
      <c r="H26" s="44">
        <v>147575942</v>
      </c>
      <c r="I26" s="46">
        <v>0</v>
      </c>
      <c r="J26" s="46">
        <v>20712250</v>
      </c>
      <c r="K26" s="46">
        <v>20712000</v>
      </c>
    </row>
    <row r="27" spans="1:11">
      <c r="A27" s="42" t="s">
        <v>54</v>
      </c>
      <c r="B27" s="44">
        <v>175000</v>
      </c>
      <c r="C27" s="44">
        <v>4524534582</v>
      </c>
      <c r="D27" s="44">
        <v>2031868085</v>
      </c>
      <c r="E27" s="44">
        <v>2492666497</v>
      </c>
      <c r="F27" s="44">
        <v>105000000</v>
      </c>
      <c r="G27" s="45">
        <v>0.17</v>
      </c>
      <c r="H27" s="44">
        <v>4237533</v>
      </c>
      <c r="I27" s="46">
        <v>0</v>
      </c>
      <c r="J27" s="46">
        <v>175000</v>
      </c>
      <c r="K27" s="46">
        <v>175000</v>
      </c>
    </row>
    <row r="28" spans="1:11">
      <c r="A28" s="42" t="s">
        <v>55</v>
      </c>
      <c r="B28" s="44">
        <v>3138000</v>
      </c>
      <c r="C28" s="44">
        <v>1831980833</v>
      </c>
      <c r="D28" s="44">
        <v>8039166</v>
      </c>
      <c r="E28" s="44">
        <v>1823941667</v>
      </c>
      <c r="F28" s="44">
        <v>1486447577</v>
      </c>
      <c r="G28" s="45">
        <v>0.21</v>
      </c>
      <c r="H28" s="44">
        <v>3830278</v>
      </c>
      <c r="I28" s="46">
        <v>0</v>
      </c>
      <c r="J28" s="46">
        <v>3138000</v>
      </c>
      <c r="K28" s="46">
        <v>3138000</v>
      </c>
    </row>
    <row r="29" spans="1:11">
      <c r="A29" s="42" t="s">
        <v>56</v>
      </c>
      <c r="B29" s="44">
        <v>754000</v>
      </c>
      <c r="C29" s="44">
        <v>110642940</v>
      </c>
      <c r="D29" s="44">
        <v>1010699</v>
      </c>
      <c r="E29" s="44">
        <v>109632241</v>
      </c>
      <c r="F29" s="44">
        <v>100000000</v>
      </c>
      <c r="G29" s="45">
        <v>0.75</v>
      </c>
      <c r="H29" s="44">
        <v>822242</v>
      </c>
      <c r="I29" s="46">
        <v>0</v>
      </c>
      <c r="J29" s="46">
        <v>754000</v>
      </c>
      <c r="K29" s="46">
        <v>754000</v>
      </c>
    </row>
    <row r="30" spans="1:11">
      <c r="A30" s="42" t="s">
        <v>57</v>
      </c>
      <c r="B30" s="44">
        <v>1575000</v>
      </c>
      <c r="C30" s="44">
        <v>1237295638</v>
      </c>
      <c r="D30" s="44">
        <v>205450296</v>
      </c>
      <c r="E30" s="44">
        <v>1031845342</v>
      </c>
      <c r="F30" s="44">
        <v>856728890</v>
      </c>
      <c r="G30" s="45">
        <v>0.18</v>
      </c>
      <c r="H30" s="44">
        <v>1857322</v>
      </c>
      <c r="I30" s="46">
        <v>0</v>
      </c>
      <c r="J30" s="46">
        <v>1575000</v>
      </c>
      <c r="K30" s="46">
        <v>1575000</v>
      </c>
    </row>
    <row r="31" spans="1:11">
      <c r="A31" s="42" t="s">
        <v>58</v>
      </c>
      <c r="B31" s="44">
        <v>5600000</v>
      </c>
      <c r="C31" s="44">
        <v>24589199000000</v>
      </c>
      <c r="D31" s="44">
        <v>24294008000000</v>
      </c>
      <c r="E31" s="44">
        <v>295191000000</v>
      </c>
      <c r="F31" s="44">
        <v>16602000000</v>
      </c>
      <c r="G31" s="45">
        <v>0.03</v>
      </c>
      <c r="H31" s="44">
        <v>88557300</v>
      </c>
      <c r="I31" s="46">
        <v>0</v>
      </c>
      <c r="J31" s="46">
        <v>5600000</v>
      </c>
      <c r="K31" s="46">
        <v>5600000</v>
      </c>
    </row>
    <row r="32" spans="1:11">
      <c r="A32" s="39" t="s">
        <v>19</v>
      </c>
      <c r="B32" s="44">
        <v>206584250</v>
      </c>
      <c r="C32" s="44">
        <v>25231007927280</v>
      </c>
      <c r="D32" s="44">
        <v>24833337964545</v>
      </c>
      <c r="E32" s="44">
        <v>397669962735</v>
      </c>
      <c r="F32" s="44">
        <v>33715194516</v>
      </c>
      <c r="G32" s="47"/>
      <c r="H32" s="44">
        <v>2233202001</v>
      </c>
      <c r="I32" s="44">
        <v>0</v>
      </c>
      <c r="J32" s="44">
        <v>206584250</v>
      </c>
      <c r="K32" s="44">
        <v>206669000</v>
      </c>
    </row>
  </sheetData>
  <phoneticPr fontId="4"/>
  <pageMargins left="0.7" right="0.7" top="0.75" bottom="0.75" header="0.3" footer="0.3"/>
  <pageSetup paperSize="9" orientation="landscape" r:id="rId1"/>
  <rowBreaks count="1" manualBreakCount="1">
    <brk id="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31"/>
  <sheetViews>
    <sheetView workbookViewId="0">
      <selection activeCell="B15" sqref="B15"/>
    </sheetView>
  </sheetViews>
  <sheetFormatPr defaultRowHeight="18.75"/>
  <cols>
    <col min="1" max="1" width="31.75" bestFit="1" customWidth="1"/>
    <col min="2" max="6" width="17.25" customWidth="1"/>
  </cols>
  <sheetData>
    <row r="1" spans="1:6">
      <c r="A1" s="1" t="s">
        <v>59</v>
      </c>
      <c r="F1" s="7" t="s">
        <v>28</v>
      </c>
    </row>
    <row r="2" spans="1:6" ht="37.5">
      <c r="A2" s="2" t="s">
        <v>60</v>
      </c>
      <c r="B2" s="9" t="s">
        <v>83</v>
      </c>
      <c r="C2" s="3" t="s">
        <v>11</v>
      </c>
      <c r="D2" s="3" t="s">
        <v>84</v>
      </c>
      <c r="E2" s="3" t="s">
        <v>85</v>
      </c>
      <c r="F2" s="3" t="s">
        <v>86</v>
      </c>
    </row>
    <row r="3" spans="1:6">
      <c r="A3" s="10" t="s">
        <v>61</v>
      </c>
      <c r="B3" s="14">
        <v>5106711877</v>
      </c>
      <c r="C3" s="14"/>
      <c r="D3" s="14"/>
      <c r="E3" s="14">
        <v>5106711877</v>
      </c>
      <c r="F3" s="11">
        <v>5106711877</v>
      </c>
    </row>
    <row r="4" spans="1:6">
      <c r="A4" s="10" t="s">
        <v>62</v>
      </c>
      <c r="B4" s="14">
        <v>631068261</v>
      </c>
      <c r="C4" s="14"/>
      <c r="D4" s="14"/>
      <c r="E4" s="14">
        <v>631068261</v>
      </c>
      <c r="F4" s="11">
        <v>631068261</v>
      </c>
    </row>
    <row r="5" spans="1:6">
      <c r="A5" s="10" t="s">
        <v>63</v>
      </c>
      <c r="B5" s="14">
        <v>15000000</v>
      </c>
      <c r="C5" s="14"/>
      <c r="D5" s="14"/>
      <c r="E5" s="14">
        <v>15000000</v>
      </c>
      <c r="F5" s="11">
        <v>15000000</v>
      </c>
    </row>
    <row r="6" spans="1:6">
      <c r="A6" s="10" t="s">
        <v>275</v>
      </c>
      <c r="B6" s="14">
        <v>525866464</v>
      </c>
      <c r="C6" s="14"/>
      <c r="D6" s="14"/>
      <c r="E6" s="14">
        <v>525866464</v>
      </c>
      <c r="F6" s="11">
        <v>525866464</v>
      </c>
    </row>
    <row r="7" spans="1:6">
      <c r="A7" s="10" t="s">
        <v>276</v>
      </c>
      <c r="B7" s="14">
        <v>365309610</v>
      </c>
      <c r="C7" s="14"/>
      <c r="D7" s="14"/>
      <c r="E7" s="14">
        <v>365309610</v>
      </c>
      <c r="F7" s="11">
        <v>365309610</v>
      </c>
    </row>
    <row r="8" spans="1:6">
      <c r="A8" s="10" t="s">
        <v>64</v>
      </c>
      <c r="B8" s="14">
        <v>10111270</v>
      </c>
      <c r="C8" s="14"/>
      <c r="D8" s="14"/>
      <c r="E8" s="14">
        <v>10111270</v>
      </c>
      <c r="F8" s="11">
        <v>10111270</v>
      </c>
    </row>
    <row r="9" spans="1:6">
      <c r="A9" s="10" t="s">
        <v>65</v>
      </c>
      <c r="B9" s="14">
        <v>171564943</v>
      </c>
      <c r="C9" s="14"/>
      <c r="D9" s="14"/>
      <c r="E9" s="14">
        <v>171564943</v>
      </c>
      <c r="F9" s="11">
        <v>171564943</v>
      </c>
    </row>
    <row r="10" spans="1:6">
      <c r="A10" s="10" t="s">
        <v>66</v>
      </c>
      <c r="B10" s="14">
        <v>22691789</v>
      </c>
      <c r="C10" s="14"/>
      <c r="D10" s="14">
        <v>7905431</v>
      </c>
      <c r="E10" s="14">
        <v>30597220</v>
      </c>
      <c r="F10" s="11">
        <v>30597220</v>
      </c>
    </row>
    <row r="11" spans="1:6">
      <c r="A11" s="10" t="s">
        <v>277</v>
      </c>
      <c r="B11" s="14">
        <v>30446378</v>
      </c>
      <c r="C11" s="14"/>
      <c r="D11" s="14"/>
      <c r="E11" s="14">
        <v>30446378</v>
      </c>
      <c r="F11" s="11">
        <v>30446378</v>
      </c>
    </row>
    <row r="12" spans="1:6">
      <c r="A12" s="10" t="s">
        <v>67</v>
      </c>
      <c r="B12" s="14">
        <v>250000000</v>
      </c>
      <c r="C12" s="14"/>
      <c r="D12" s="14"/>
      <c r="E12" s="14">
        <v>250000000</v>
      </c>
      <c r="F12" s="11">
        <v>250000000</v>
      </c>
    </row>
    <row r="13" spans="1:6">
      <c r="A13" s="10" t="s">
        <v>278</v>
      </c>
      <c r="B13" s="14">
        <v>1346475803</v>
      </c>
      <c r="C13" s="14"/>
      <c r="D13" s="14"/>
      <c r="E13" s="14">
        <v>11913053</v>
      </c>
      <c r="F13" s="11">
        <v>11913053</v>
      </c>
    </row>
    <row r="14" spans="1:6">
      <c r="A14" s="10" t="s">
        <v>279</v>
      </c>
      <c r="B14" s="14">
        <v>109897803</v>
      </c>
      <c r="C14" s="14"/>
      <c r="D14" s="14"/>
      <c r="E14" s="14">
        <v>26369769</v>
      </c>
      <c r="F14" s="11">
        <v>26369769</v>
      </c>
    </row>
    <row r="15" spans="1:6">
      <c r="A15" s="10" t="s">
        <v>68</v>
      </c>
      <c r="B15" s="14">
        <v>11913053</v>
      </c>
      <c r="C15" s="14"/>
      <c r="D15" s="14"/>
      <c r="E15" s="14">
        <v>11913053</v>
      </c>
      <c r="F15" s="11">
        <v>11913053</v>
      </c>
    </row>
    <row r="16" spans="1:6">
      <c r="A16" s="10" t="s">
        <v>69</v>
      </c>
      <c r="B16" s="14">
        <v>26369769</v>
      </c>
      <c r="C16" s="14"/>
      <c r="D16" s="14"/>
      <c r="E16" s="14">
        <v>26369769</v>
      </c>
      <c r="F16" s="6">
        <v>26369769</v>
      </c>
    </row>
    <row r="17" spans="1:6">
      <c r="A17" s="10" t="s">
        <v>70</v>
      </c>
      <c r="B17" s="14">
        <v>107792875</v>
      </c>
      <c r="C17" s="14"/>
      <c r="D17" s="14"/>
      <c r="E17" s="14">
        <v>107792875</v>
      </c>
      <c r="F17" s="6">
        <v>107792875</v>
      </c>
    </row>
    <row r="18" spans="1:6">
      <c r="A18" s="10" t="s">
        <v>71</v>
      </c>
      <c r="B18" s="14">
        <v>107792875</v>
      </c>
      <c r="C18" s="14"/>
      <c r="D18" s="14"/>
      <c r="E18" s="14">
        <v>107792875</v>
      </c>
      <c r="F18" s="6">
        <v>107792875</v>
      </c>
    </row>
    <row r="19" spans="1:6">
      <c r="A19" s="10" t="s">
        <v>72</v>
      </c>
      <c r="B19" s="14">
        <v>217233824</v>
      </c>
      <c r="C19" s="14"/>
      <c r="D19" s="14"/>
      <c r="E19" s="14">
        <v>217233824</v>
      </c>
      <c r="F19" s="6">
        <v>217233824</v>
      </c>
    </row>
    <row r="20" spans="1:6">
      <c r="A20" s="10" t="s">
        <v>73</v>
      </c>
      <c r="B20" s="14">
        <v>30481134</v>
      </c>
      <c r="C20" s="14"/>
      <c r="D20" s="14"/>
      <c r="E20" s="14">
        <v>30481134</v>
      </c>
      <c r="F20" s="6">
        <v>30481134</v>
      </c>
    </row>
    <row r="21" spans="1:6">
      <c r="A21" s="10" t="s">
        <v>74</v>
      </c>
      <c r="B21" s="14">
        <v>3015311</v>
      </c>
      <c r="C21" s="14"/>
      <c r="D21" s="14"/>
      <c r="E21" s="14">
        <v>3015311</v>
      </c>
      <c r="F21" s="6">
        <v>3015311</v>
      </c>
    </row>
    <row r="22" spans="1:6">
      <c r="A22" s="10" t="s">
        <v>75</v>
      </c>
      <c r="B22" s="14">
        <v>6126509</v>
      </c>
      <c r="C22" s="14"/>
      <c r="D22" s="14"/>
      <c r="E22" s="14">
        <v>6126509</v>
      </c>
      <c r="F22" s="6">
        <v>6126509</v>
      </c>
    </row>
    <row r="23" spans="1:6">
      <c r="A23" s="10" t="s">
        <v>76</v>
      </c>
      <c r="B23" s="14">
        <v>2105479141</v>
      </c>
      <c r="C23" s="14"/>
      <c r="D23" s="14"/>
      <c r="E23" s="14">
        <v>2105479141</v>
      </c>
      <c r="F23" s="6">
        <v>2105479141</v>
      </c>
    </row>
    <row r="24" spans="1:6">
      <c r="A24" s="10" t="s">
        <v>77</v>
      </c>
      <c r="B24" s="14">
        <v>118397956</v>
      </c>
      <c r="C24" s="14"/>
      <c r="D24" s="14"/>
      <c r="E24" s="14">
        <v>118397956</v>
      </c>
      <c r="F24" s="6">
        <v>118397956</v>
      </c>
    </row>
    <row r="25" spans="1:6">
      <c r="A25" s="10" t="s">
        <v>78</v>
      </c>
      <c r="B25" s="14">
        <v>111306269</v>
      </c>
      <c r="C25" s="14"/>
      <c r="D25" s="14"/>
      <c r="E25" s="14">
        <v>111306269</v>
      </c>
      <c r="F25" s="6">
        <v>111306269</v>
      </c>
    </row>
    <row r="26" spans="1:6">
      <c r="A26" s="10" t="s">
        <v>79</v>
      </c>
      <c r="B26" s="14">
        <v>115165452</v>
      </c>
      <c r="C26" s="14"/>
      <c r="D26" s="14"/>
      <c r="E26" s="14">
        <v>115165452</v>
      </c>
      <c r="F26" s="6">
        <v>115165452</v>
      </c>
    </row>
    <row r="27" spans="1:6">
      <c r="A27" s="10" t="s">
        <v>80</v>
      </c>
      <c r="B27" s="14">
        <v>143311005</v>
      </c>
      <c r="C27" s="14"/>
      <c r="D27" s="14"/>
      <c r="E27" s="14">
        <v>143311005</v>
      </c>
      <c r="F27" s="6">
        <v>143311005</v>
      </c>
    </row>
    <row r="28" spans="1:6">
      <c r="A28" s="10" t="s">
        <v>81</v>
      </c>
      <c r="B28" s="14">
        <v>51219064</v>
      </c>
      <c r="C28" s="14"/>
      <c r="D28" s="14"/>
      <c r="E28" s="14">
        <v>51219064</v>
      </c>
      <c r="F28" s="6">
        <v>51219064</v>
      </c>
    </row>
    <row r="29" spans="1:6">
      <c r="A29" s="10" t="s">
        <v>82</v>
      </c>
      <c r="B29" s="14">
        <v>1913052852</v>
      </c>
      <c r="C29" s="14"/>
      <c r="D29" s="14"/>
      <c r="E29" s="14">
        <v>1913052852</v>
      </c>
      <c r="F29" s="6">
        <v>1913052852</v>
      </c>
    </row>
    <row r="30" spans="1:6">
      <c r="A30" s="10" t="s">
        <v>328</v>
      </c>
      <c r="B30" s="14">
        <v>26833819</v>
      </c>
      <c r="C30" s="14"/>
      <c r="D30" s="14"/>
      <c r="E30" s="14">
        <v>26833819</v>
      </c>
      <c r="F30" s="6">
        <v>26833819</v>
      </c>
    </row>
    <row r="31" spans="1:6">
      <c r="A31" s="73" t="s">
        <v>19</v>
      </c>
      <c r="B31" s="14">
        <f>SUM(B3:B30)</f>
        <v>13680635106</v>
      </c>
      <c r="C31" s="14"/>
      <c r="D31" s="14"/>
      <c r="E31" s="14">
        <f>SUM(E3:E30)</f>
        <v>12270449753</v>
      </c>
      <c r="F31" s="14">
        <f>SUM(F3:F30)</f>
        <v>12270449753</v>
      </c>
    </row>
  </sheetData>
  <phoneticPr fontId="4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J28"/>
  <sheetViews>
    <sheetView workbookViewId="0">
      <selection activeCell="D19" sqref="D19"/>
    </sheetView>
  </sheetViews>
  <sheetFormatPr defaultRowHeight="18.75"/>
  <cols>
    <col min="1" max="1" width="23" bestFit="1" customWidth="1"/>
    <col min="2" max="3" width="17.25" customWidth="1"/>
    <col min="4" max="4" width="2.5" customWidth="1"/>
    <col min="5" max="5" width="14.75" customWidth="1"/>
    <col min="6" max="6" width="8.25" customWidth="1"/>
    <col min="7" max="8" width="9" customWidth="1"/>
    <col min="9" max="9" width="8.25" customWidth="1"/>
  </cols>
  <sheetData>
    <row r="1" spans="1:10">
      <c r="A1" s="1" t="s">
        <v>87</v>
      </c>
      <c r="I1" s="7" t="s">
        <v>28</v>
      </c>
    </row>
    <row r="2" spans="1:10" ht="18.75" customHeight="1">
      <c r="A2" s="75" t="s">
        <v>88</v>
      </c>
      <c r="B2" s="77" t="s">
        <v>89</v>
      </c>
      <c r="C2" s="78"/>
      <c r="D2" s="79" t="s">
        <v>90</v>
      </c>
      <c r="E2" s="80"/>
      <c r="F2" s="80"/>
      <c r="G2" s="81"/>
      <c r="H2" s="88" t="s">
        <v>91</v>
      </c>
      <c r="I2" s="89"/>
    </row>
    <row r="3" spans="1:10" ht="37.5">
      <c r="A3" s="76"/>
      <c r="B3" s="9" t="s">
        <v>92</v>
      </c>
      <c r="C3" s="3" t="s">
        <v>93</v>
      </c>
      <c r="D3" s="79" t="s">
        <v>92</v>
      </c>
      <c r="E3" s="81"/>
      <c r="F3" s="79" t="s">
        <v>93</v>
      </c>
      <c r="G3" s="81"/>
      <c r="H3" s="90"/>
      <c r="I3" s="91"/>
    </row>
    <row r="4" spans="1:10">
      <c r="A4" s="10" t="s">
        <v>94</v>
      </c>
      <c r="B4" s="14"/>
      <c r="C4" s="14"/>
      <c r="D4" s="82"/>
      <c r="E4" s="83"/>
      <c r="F4" s="82"/>
      <c r="G4" s="83"/>
      <c r="H4" s="82"/>
      <c r="I4" s="83"/>
    </row>
    <row r="5" spans="1:10">
      <c r="A5" s="5" t="s">
        <v>95</v>
      </c>
      <c r="B5" s="14">
        <v>87860200</v>
      </c>
      <c r="C5" s="14">
        <v>0</v>
      </c>
      <c r="D5" s="82">
        <v>7013775</v>
      </c>
      <c r="E5" s="83"/>
      <c r="F5" s="82">
        <v>0</v>
      </c>
      <c r="G5" s="83"/>
      <c r="H5" s="82">
        <f>+B5+D5</f>
        <v>94873975</v>
      </c>
      <c r="I5" s="83"/>
    </row>
    <row r="6" spans="1:10">
      <c r="A6" s="5" t="s">
        <v>96</v>
      </c>
      <c r="B6" s="14">
        <v>2847102</v>
      </c>
      <c r="C6" s="14">
        <v>0</v>
      </c>
      <c r="D6" s="82">
        <v>1158050</v>
      </c>
      <c r="E6" s="83"/>
      <c r="F6" s="82">
        <v>0</v>
      </c>
      <c r="G6" s="83"/>
      <c r="H6" s="82">
        <f>+B6+D6</f>
        <v>4005152</v>
      </c>
      <c r="I6" s="83"/>
    </row>
    <row r="7" spans="1:10">
      <c r="A7" s="2" t="s">
        <v>19</v>
      </c>
      <c r="B7" s="6">
        <f>SUM(B4:B6)</f>
        <v>90707302</v>
      </c>
      <c r="C7" s="6">
        <f>SUM(C4:C6)</f>
        <v>0</v>
      </c>
      <c r="D7" s="84">
        <f>SUM(D4:D6)</f>
        <v>8171825</v>
      </c>
      <c r="E7" s="85"/>
      <c r="F7" s="84">
        <f>SUM(G4:G6)</f>
        <v>0</v>
      </c>
      <c r="G7" s="85"/>
      <c r="H7" s="84">
        <f>SUM(H5:I6)</f>
        <v>98879127</v>
      </c>
      <c r="I7" s="85"/>
    </row>
    <row r="9" spans="1:10">
      <c r="A9" s="1" t="s">
        <v>97</v>
      </c>
      <c r="C9" s="7" t="s">
        <v>28</v>
      </c>
      <c r="E9" s="1" t="s">
        <v>102</v>
      </c>
      <c r="F9" s="1"/>
      <c r="I9" s="7" t="s">
        <v>28</v>
      </c>
    </row>
    <row r="10" spans="1:10" ht="56.25" customHeight="1">
      <c r="A10" s="27" t="s">
        <v>88</v>
      </c>
      <c r="B10" s="9" t="s">
        <v>92</v>
      </c>
      <c r="C10" s="3" t="s">
        <v>93</v>
      </c>
      <c r="E10" s="86" t="s">
        <v>88</v>
      </c>
      <c r="F10" s="87"/>
      <c r="G10" s="77" t="s">
        <v>92</v>
      </c>
      <c r="H10" s="78"/>
      <c r="I10" s="79" t="s">
        <v>93</v>
      </c>
      <c r="J10" s="81"/>
    </row>
    <row r="11" spans="1:10">
      <c r="A11" s="15" t="s">
        <v>98</v>
      </c>
      <c r="B11" s="14"/>
      <c r="C11" s="14"/>
      <c r="E11" s="94" t="s">
        <v>98</v>
      </c>
      <c r="F11" s="95"/>
      <c r="G11" s="92"/>
      <c r="H11" s="93"/>
      <c r="I11" s="82"/>
      <c r="J11" s="83"/>
    </row>
    <row r="12" spans="1:10">
      <c r="A12" s="15" t="s">
        <v>99</v>
      </c>
      <c r="B12" s="14"/>
      <c r="C12" s="14"/>
      <c r="E12" s="94" t="s">
        <v>99</v>
      </c>
      <c r="F12" s="95"/>
      <c r="G12" s="92"/>
      <c r="H12" s="93"/>
      <c r="I12" s="82"/>
      <c r="J12" s="83"/>
    </row>
    <row r="13" spans="1:10">
      <c r="A13" s="5" t="s">
        <v>95</v>
      </c>
      <c r="B13" s="14">
        <v>2190000</v>
      </c>
      <c r="C13" s="14">
        <v>0</v>
      </c>
      <c r="E13" s="96" t="s">
        <v>95</v>
      </c>
      <c r="F13" s="97"/>
      <c r="G13" s="82">
        <v>853500</v>
      </c>
      <c r="H13" s="83"/>
      <c r="I13" s="82">
        <v>0</v>
      </c>
      <c r="J13" s="83"/>
    </row>
    <row r="14" spans="1:10">
      <c r="A14" s="5" t="s">
        <v>96</v>
      </c>
      <c r="B14" s="14">
        <v>13752810</v>
      </c>
      <c r="C14" s="14">
        <v>0</v>
      </c>
      <c r="E14" s="96" t="s">
        <v>96</v>
      </c>
      <c r="F14" s="97"/>
      <c r="G14" s="82">
        <v>355124</v>
      </c>
      <c r="H14" s="83"/>
      <c r="I14" s="82">
        <v>0</v>
      </c>
      <c r="J14" s="83"/>
    </row>
    <row r="15" spans="1:10">
      <c r="A15" s="28" t="s">
        <v>100</v>
      </c>
      <c r="B15" s="6">
        <f>SUM(B11:B14)</f>
        <v>15942810</v>
      </c>
      <c r="C15" s="6">
        <f>SUM(C11:C14)</f>
        <v>0</v>
      </c>
      <c r="E15" s="86" t="s">
        <v>100</v>
      </c>
      <c r="F15" s="87"/>
      <c r="G15" s="82">
        <f>SUM(G11:G14)</f>
        <v>1208624</v>
      </c>
      <c r="H15" s="83"/>
      <c r="I15" s="82">
        <f>SUM(I11:I14)</f>
        <v>0</v>
      </c>
      <c r="J15" s="83"/>
    </row>
    <row r="16" spans="1:10">
      <c r="A16" s="15" t="s">
        <v>101</v>
      </c>
      <c r="B16" s="14"/>
      <c r="C16" s="14"/>
      <c r="E16" s="94" t="s">
        <v>101</v>
      </c>
      <c r="F16" s="95"/>
      <c r="G16" s="82"/>
      <c r="H16" s="83"/>
      <c r="I16" s="82"/>
      <c r="J16" s="83"/>
    </row>
    <row r="17" spans="1:10">
      <c r="A17" s="15" t="s">
        <v>103</v>
      </c>
      <c r="B17" s="14"/>
      <c r="C17" s="14"/>
      <c r="E17" s="94" t="s">
        <v>103</v>
      </c>
      <c r="F17" s="95"/>
      <c r="G17" s="82"/>
      <c r="H17" s="83"/>
      <c r="I17" s="82"/>
      <c r="J17" s="83"/>
    </row>
    <row r="18" spans="1:10">
      <c r="A18" s="5" t="s">
        <v>104</v>
      </c>
      <c r="B18" s="14">
        <v>55972010</v>
      </c>
      <c r="C18" s="14">
        <v>5160601</v>
      </c>
      <c r="E18" s="96" t="s">
        <v>104</v>
      </c>
      <c r="F18" s="97"/>
      <c r="G18" s="82">
        <v>10230229</v>
      </c>
      <c r="H18" s="83"/>
      <c r="I18" s="82">
        <v>943224</v>
      </c>
      <c r="J18" s="83"/>
    </row>
    <row r="19" spans="1:10">
      <c r="A19" s="5" t="s">
        <v>105</v>
      </c>
      <c r="B19" s="14">
        <v>90050428</v>
      </c>
      <c r="C19" s="14">
        <v>46892048</v>
      </c>
      <c r="E19" s="96" t="s">
        <v>105</v>
      </c>
      <c r="F19" s="97"/>
      <c r="G19" s="82">
        <v>23569728</v>
      </c>
      <c r="H19" s="83"/>
      <c r="I19" s="82">
        <v>12273488</v>
      </c>
      <c r="J19" s="83"/>
    </row>
    <row r="20" spans="1:10">
      <c r="A20" s="5" t="s">
        <v>106</v>
      </c>
      <c r="B20" s="14">
        <v>4170426</v>
      </c>
      <c r="C20" s="14">
        <v>401096</v>
      </c>
      <c r="E20" s="96" t="s">
        <v>106</v>
      </c>
      <c r="F20" s="97"/>
      <c r="G20" s="82">
        <v>2049631</v>
      </c>
      <c r="H20" s="83"/>
      <c r="I20" s="82">
        <v>197126</v>
      </c>
      <c r="J20" s="83"/>
    </row>
    <row r="21" spans="1:10">
      <c r="A21" s="5" t="s">
        <v>107</v>
      </c>
      <c r="B21" s="14">
        <v>5882635</v>
      </c>
      <c r="C21" s="14">
        <v>738475</v>
      </c>
      <c r="E21" s="96" t="s">
        <v>107</v>
      </c>
      <c r="F21" s="97"/>
      <c r="G21" s="82">
        <v>1543572</v>
      </c>
      <c r="H21" s="83"/>
      <c r="I21" s="82">
        <v>193772</v>
      </c>
      <c r="J21" s="83"/>
    </row>
    <row r="22" spans="1:10">
      <c r="A22" s="5" t="s">
        <v>280</v>
      </c>
      <c r="B22" s="14">
        <v>104325393</v>
      </c>
      <c r="C22" s="14">
        <v>10256308</v>
      </c>
      <c r="E22" s="96" t="s">
        <v>280</v>
      </c>
      <c r="F22" s="97"/>
      <c r="G22" s="82">
        <v>26951216</v>
      </c>
      <c r="H22" s="83"/>
      <c r="I22" s="82">
        <v>2649594</v>
      </c>
      <c r="J22" s="83"/>
    </row>
    <row r="23" spans="1:10">
      <c r="A23" s="5" t="s">
        <v>281</v>
      </c>
      <c r="B23" s="14">
        <v>5079610</v>
      </c>
      <c r="C23" s="14">
        <v>2379965</v>
      </c>
      <c r="E23" s="96" t="s">
        <v>281</v>
      </c>
      <c r="F23" s="97"/>
      <c r="G23" s="82">
        <v>4440420</v>
      </c>
      <c r="H23" s="83"/>
      <c r="I23" s="82">
        <v>2080483</v>
      </c>
      <c r="J23" s="83"/>
    </row>
    <row r="24" spans="1:10">
      <c r="A24" s="5" t="s">
        <v>282</v>
      </c>
      <c r="B24" s="14">
        <v>1879400</v>
      </c>
      <c r="C24" s="14">
        <v>63341</v>
      </c>
      <c r="E24" s="96" t="s">
        <v>282</v>
      </c>
      <c r="F24" s="97"/>
      <c r="G24" s="82">
        <v>858400</v>
      </c>
      <c r="H24" s="83"/>
      <c r="I24" s="82">
        <v>28930</v>
      </c>
      <c r="J24" s="83"/>
    </row>
    <row r="25" spans="1:10">
      <c r="A25" s="10" t="s">
        <v>108</v>
      </c>
      <c r="B25" s="14"/>
      <c r="C25" s="14"/>
      <c r="E25" s="98" t="s">
        <v>108</v>
      </c>
      <c r="F25" s="99"/>
      <c r="G25" s="82"/>
      <c r="H25" s="83"/>
      <c r="I25" s="82"/>
      <c r="J25" s="83"/>
    </row>
    <row r="26" spans="1:10">
      <c r="A26" s="5" t="s">
        <v>110</v>
      </c>
      <c r="B26" s="14">
        <f>1820400</f>
        <v>1820400</v>
      </c>
      <c r="C26" s="14">
        <f>106520</f>
        <v>106520</v>
      </c>
      <c r="E26" s="96" t="s">
        <v>110</v>
      </c>
      <c r="F26" s="97"/>
      <c r="G26" s="82">
        <f>3782900+10259545+1941126</f>
        <v>15983571</v>
      </c>
      <c r="H26" s="83"/>
      <c r="I26" s="82">
        <f>221354+150000</f>
        <v>371354</v>
      </c>
      <c r="J26" s="83"/>
    </row>
    <row r="27" spans="1:10">
      <c r="A27" s="28" t="s">
        <v>100</v>
      </c>
      <c r="B27" s="6">
        <f>SUM(B18:B26)</f>
        <v>269180302</v>
      </c>
      <c r="C27" s="6">
        <f>SUM(C18:C26)</f>
        <v>65998354</v>
      </c>
      <c r="E27" s="86" t="s">
        <v>100</v>
      </c>
      <c r="F27" s="87"/>
      <c r="G27" s="82">
        <f>SUM(G18:H26)</f>
        <v>85626767</v>
      </c>
      <c r="H27" s="83"/>
      <c r="I27" s="82">
        <f>SUM(I18:I26)</f>
        <v>18737971</v>
      </c>
      <c r="J27" s="83"/>
    </row>
    <row r="28" spans="1:10">
      <c r="A28" s="28" t="s">
        <v>19</v>
      </c>
      <c r="B28" s="6">
        <f>+B15+B27</f>
        <v>285123112</v>
      </c>
      <c r="C28" s="6">
        <f>+C15+C27</f>
        <v>65998354</v>
      </c>
      <c r="E28" s="86" t="s">
        <v>19</v>
      </c>
      <c r="F28" s="87"/>
      <c r="G28" s="82">
        <f>+G15+G27</f>
        <v>86835391</v>
      </c>
      <c r="H28" s="83"/>
      <c r="I28" s="82">
        <f>+I15+I27</f>
        <v>18737971</v>
      </c>
      <c r="J28" s="83"/>
    </row>
  </sheetData>
  <mergeCells count="75">
    <mergeCell ref="G24:H24"/>
    <mergeCell ref="I24:J24"/>
    <mergeCell ref="G22:H22"/>
    <mergeCell ref="I22:J22"/>
    <mergeCell ref="E23:F23"/>
    <mergeCell ref="G23:H23"/>
    <mergeCell ref="I23:J23"/>
    <mergeCell ref="I26:J26"/>
    <mergeCell ref="I27:J27"/>
    <mergeCell ref="I28:J28"/>
    <mergeCell ref="I18:J18"/>
    <mergeCell ref="I19:J19"/>
    <mergeCell ref="I20:J20"/>
    <mergeCell ref="I21:J21"/>
    <mergeCell ref="I25:J25"/>
    <mergeCell ref="I13:J13"/>
    <mergeCell ref="I14:J14"/>
    <mergeCell ref="I15:J15"/>
    <mergeCell ref="I16:J16"/>
    <mergeCell ref="I17:J17"/>
    <mergeCell ref="E26:F26"/>
    <mergeCell ref="E27:F27"/>
    <mergeCell ref="E28:F28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5:H25"/>
    <mergeCell ref="G26:H26"/>
    <mergeCell ref="G27:H27"/>
    <mergeCell ref="G28:H28"/>
    <mergeCell ref="E18:F18"/>
    <mergeCell ref="E19:F19"/>
    <mergeCell ref="E20:F20"/>
    <mergeCell ref="E21:F21"/>
    <mergeCell ref="E25:F25"/>
    <mergeCell ref="E22:F22"/>
    <mergeCell ref="E24:F24"/>
    <mergeCell ref="E13:F13"/>
    <mergeCell ref="E14:F14"/>
    <mergeCell ref="E15:F15"/>
    <mergeCell ref="E16:F16"/>
    <mergeCell ref="E17:F17"/>
    <mergeCell ref="I10:J10"/>
    <mergeCell ref="G11:H11"/>
    <mergeCell ref="G12:H12"/>
    <mergeCell ref="E11:F11"/>
    <mergeCell ref="E12:F12"/>
    <mergeCell ref="I11:J11"/>
    <mergeCell ref="I12:J12"/>
    <mergeCell ref="H2:I3"/>
    <mergeCell ref="H4:I4"/>
    <mergeCell ref="H5:I5"/>
    <mergeCell ref="H6:I6"/>
    <mergeCell ref="H7:I7"/>
    <mergeCell ref="D4:E4"/>
    <mergeCell ref="D5:E5"/>
    <mergeCell ref="D6:E6"/>
    <mergeCell ref="D7:E7"/>
    <mergeCell ref="E10:F10"/>
    <mergeCell ref="F4:G4"/>
    <mergeCell ref="F5:G5"/>
    <mergeCell ref="F6:G6"/>
    <mergeCell ref="F7:G7"/>
    <mergeCell ref="G10:H10"/>
    <mergeCell ref="A2:A3"/>
    <mergeCell ref="B2:C2"/>
    <mergeCell ref="D2:G2"/>
    <mergeCell ref="D3:E3"/>
    <mergeCell ref="F3:G3"/>
  </mergeCells>
  <phoneticPr fontId="4"/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J24"/>
  <sheetViews>
    <sheetView workbookViewId="0">
      <selection activeCell="D19" sqref="D19"/>
    </sheetView>
  </sheetViews>
  <sheetFormatPr defaultRowHeight="18.75"/>
  <cols>
    <col min="1" max="1" width="17.25" customWidth="1"/>
    <col min="2" max="10" width="14.375" customWidth="1"/>
  </cols>
  <sheetData>
    <row r="1" spans="1:7">
      <c r="A1" t="s">
        <v>111</v>
      </c>
    </row>
    <row r="2" spans="1:7">
      <c r="A2" s="1" t="s">
        <v>112</v>
      </c>
      <c r="G2" s="7" t="s">
        <v>28</v>
      </c>
    </row>
    <row r="3" spans="1:7">
      <c r="A3" s="75" t="s">
        <v>60</v>
      </c>
      <c r="B3" s="88" t="s">
        <v>113</v>
      </c>
      <c r="C3" s="17"/>
      <c r="D3" s="102" t="s">
        <v>114</v>
      </c>
      <c r="E3" s="100" t="s">
        <v>115</v>
      </c>
      <c r="F3" s="100" t="s">
        <v>116</v>
      </c>
      <c r="G3" s="100" t="s">
        <v>117</v>
      </c>
    </row>
    <row r="4" spans="1:7">
      <c r="A4" s="76"/>
      <c r="B4" s="90"/>
      <c r="C4" s="48" t="s">
        <v>118</v>
      </c>
      <c r="D4" s="103"/>
      <c r="E4" s="101"/>
      <c r="F4" s="101"/>
      <c r="G4" s="101"/>
    </row>
    <row r="5" spans="1:7">
      <c r="A5" s="10" t="s">
        <v>125</v>
      </c>
      <c r="B5" s="6"/>
      <c r="C5" s="18"/>
      <c r="D5" s="19"/>
      <c r="E5" s="6"/>
      <c r="F5" s="6"/>
      <c r="G5" s="6"/>
    </row>
    <row r="6" spans="1:7">
      <c r="A6" s="5" t="s">
        <v>119</v>
      </c>
      <c r="B6" s="6">
        <v>340542394</v>
      </c>
      <c r="C6" s="18">
        <v>55168878</v>
      </c>
      <c r="D6" s="19">
        <v>137226268</v>
      </c>
      <c r="E6" s="6">
        <v>115116126</v>
      </c>
      <c r="F6" s="6">
        <v>88200000</v>
      </c>
      <c r="G6" s="6">
        <v>0</v>
      </c>
    </row>
    <row r="7" spans="1:7">
      <c r="A7" s="5" t="s">
        <v>120</v>
      </c>
      <c r="B7" s="6">
        <v>81269148</v>
      </c>
      <c r="C7" s="18">
        <v>14259252</v>
      </c>
      <c r="D7" s="19">
        <v>49770321</v>
      </c>
      <c r="E7" s="6">
        <v>31498827</v>
      </c>
      <c r="F7" s="6">
        <v>0</v>
      </c>
      <c r="G7" s="6">
        <v>0</v>
      </c>
    </row>
    <row r="8" spans="1:7">
      <c r="A8" s="5" t="s">
        <v>121</v>
      </c>
      <c r="B8" s="6">
        <v>172301403</v>
      </c>
      <c r="C8" s="18">
        <v>34951995</v>
      </c>
      <c r="D8" s="19">
        <v>172301403</v>
      </c>
      <c r="E8" s="6">
        <v>0</v>
      </c>
      <c r="F8" s="6">
        <v>0</v>
      </c>
      <c r="G8" s="6">
        <v>0</v>
      </c>
    </row>
    <row r="9" spans="1:7">
      <c r="A9" s="5" t="s">
        <v>122</v>
      </c>
      <c r="B9" s="6">
        <v>897397026</v>
      </c>
      <c r="C9" s="18">
        <v>174587054</v>
      </c>
      <c r="D9" s="19">
        <v>662084890</v>
      </c>
      <c r="E9" s="6">
        <v>0</v>
      </c>
      <c r="F9" s="6">
        <v>235312136</v>
      </c>
      <c r="G9" s="6">
        <v>0</v>
      </c>
    </row>
    <row r="10" spans="1:7">
      <c r="A10" s="5" t="s">
        <v>123</v>
      </c>
      <c r="B10" s="6">
        <v>12695854444</v>
      </c>
      <c r="C10" s="18">
        <v>1398563082</v>
      </c>
      <c r="D10" s="19">
        <v>375249561</v>
      </c>
      <c r="E10" s="6">
        <v>1330394163</v>
      </c>
      <c r="F10" s="6">
        <v>8761988000</v>
      </c>
      <c r="G10" s="6">
        <v>2228222720</v>
      </c>
    </row>
    <row r="11" spans="1:7">
      <c r="A11" s="5" t="s">
        <v>124</v>
      </c>
      <c r="B11" s="6">
        <f>7776274729+577916674+5802480</f>
        <v>8359993883</v>
      </c>
      <c r="C11" s="18">
        <f>1079174992+65900760+577302</f>
        <v>1145653054</v>
      </c>
      <c r="D11" s="19">
        <f>6962503408+368192342+5802480</f>
        <v>7336498230</v>
      </c>
      <c r="E11" s="6">
        <f>796311321+152150332</f>
        <v>948461653</v>
      </c>
      <c r="F11" s="6">
        <f>17460000+57574000</f>
        <v>75034000</v>
      </c>
      <c r="G11" s="6">
        <v>0</v>
      </c>
    </row>
    <row r="12" spans="1:7">
      <c r="A12" s="10" t="s">
        <v>126</v>
      </c>
      <c r="B12" s="6"/>
      <c r="C12" s="18"/>
      <c r="D12" s="19"/>
      <c r="E12" s="6"/>
      <c r="F12" s="6"/>
      <c r="G12" s="6"/>
    </row>
    <row r="13" spans="1:7">
      <c r="A13" s="5" t="s">
        <v>127</v>
      </c>
      <c r="B13" s="6">
        <v>9164587055</v>
      </c>
      <c r="C13" s="18">
        <v>563675581</v>
      </c>
      <c r="D13" s="19">
        <v>7394828661</v>
      </c>
      <c r="E13" s="6">
        <v>1645213008</v>
      </c>
      <c r="F13" s="6">
        <v>124545386</v>
      </c>
      <c r="G13" s="6">
        <v>0</v>
      </c>
    </row>
    <row r="14" spans="1:7">
      <c r="A14" s="5" t="s">
        <v>128</v>
      </c>
      <c r="B14" s="6">
        <v>142945105</v>
      </c>
      <c r="C14" s="18">
        <v>31823235</v>
      </c>
      <c r="D14" s="19">
        <v>142945105</v>
      </c>
      <c r="E14" s="6">
        <v>0</v>
      </c>
      <c r="F14" s="6">
        <v>0</v>
      </c>
      <c r="G14" s="6">
        <v>0</v>
      </c>
    </row>
    <row r="15" spans="1:7">
      <c r="A15" s="5" t="s">
        <v>129</v>
      </c>
      <c r="B15" s="6">
        <v>356867958</v>
      </c>
      <c r="C15" s="18">
        <v>107779704</v>
      </c>
      <c r="D15" s="19">
        <v>163815721</v>
      </c>
      <c r="E15" s="6">
        <v>149089373</v>
      </c>
      <c r="F15" s="6">
        <v>43962864</v>
      </c>
      <c r="G15" s="6">
        <v>0</v>
      </c>
    </row>
    <row r="16" spans="1:7">
      <c r="A16" s="2" t="s">
        <v>19</v>
      </c>
      <c r="B16" s="6">
        <f>SUM(B6:B15)</f>
        <v>32211758416</v>
      </c>
      <c r="C16" s="18">
        <f t="shared" ref="C16:G16" si="0">SUM(C6:C15)</f>
        <v>3526461835</v>
      </c>
      <c r="D16" s="19">
        <f t="shared" si="0"/>
        <v>16434720160</v>
      </c>
      <c r="E16" s="6">
        <f t="shared" si="0"/>
        <v>4219773150</v>
      </c>
      <c r="F16" s="6">
        <f t="shared" si="0"/>
        <v>9329042386</v>
      </c>
      <c r="G16" s="6">
        <f t="shared" si="0"/>
        <v>2228222720</v>
      </c>
    </row>
    <row r="18" spans="1:10">
      <c r="A18" s="1" t="s">
        <v>130</v>
      </c>
      <c r="I18" s="7" t="s">
        <v>139</v>
      </c>
    </row>
    <row r="19" spans="1:10" ht="37.5">
      <c r="A19" s="20" t="s">
        <v>131</v>
      </c>
      <c r="B19" s="21" t="s">
        <v>132</v>
      </c>
      <c r="C19" s="3" t="s">
        <v>133</v>
      </c>
      <c r="D19" s="3" t="s">
        <v>134</v>
      </c>
      <c r="E19" s="3" t="s">
        <v>135</v>
      </c>
      <c r="F19" s="3" t="s">
        <v>136</v>
      </c>
      <c r="G19" s="3" t="s">
        <v>137</v>
      </c>
      <c r="H19" s="2" t="s">
        <v>138</v>
      </c>
      <c r="I19" s="3" t="s">
        <v>151</v>
      </c>
    </row>
    <row r="20" spans="1:10">
      <c r="A20" s="18">
        <f>+B16</f>
        <v>32211758416</v>
      </c>
      <c r="B20" s="19">
        <f>28364469932+28998000+5802480</f>
        <v>28399270412</v>
      </c>
      <c r="C20" s="6">
        <f>2309281008+17158751</f>
        <v>2326439759</v>
      </c>
      <c r="D20" s="6">
        <f>493202281+249428084</f>
        <v>742630365</v>
      </c>
      <c r="E20" s="6">
        <f>128975292+64853610</f>
        <v>193828902</v>
      </c>
      <c r="F20" s="6">
        <f>154332458+67309446</f>
        <v>221641904</v>
      </c>
      <c r="G20" s="6">
        <f>69776465+30555552</f>
        <v>100332017</v>
      </c>
      <c r="H20" s="6">
        <f>108001826+119613231</f>
        <v>227615057</v>
      </c>
      <c r="I20" s="4">
        <v>0.83</v>
      </c>
    </row>
    <row r="22" spans="1:10">
      <c r="A22" s="1" t="s">
        <v>140</v>
      </c>
      <c r="J22" s="7" t="s">
        <v>141</v>
      </c>
    </row>
    <row r="23" spans="1:10" ht="37.5">
      <c r="A23" s="20" t="s">
        <v>131</v>
      </c>
      <c r="B23" s="22" t="s">
        <v>142</v>
      </c>
      <c r="C23" s="3" t="s">
        <v>143</v>
      </c>
      <c r="D23" s="3" t="s">
        <v>144</v>
      </c>
      <c r="E23" s="3" t="s">
        <v>145</v>
      </c>
      <c r="F23" s="3" t="s">
        <v>146</v>
      </c>
      <c r="G23" s="3" t="s">
        <v>147</v>
      </c>
      <c r="H23" s="3" t="s">
        <v>148</v>
      </c>
      <c r="I23" s="3" t="s">
        <v>149</v>
      </c>
      <c r="J23" s="2" t="s">
        <v>150</v>
      </c>
    </row>
    <row r="24" spans="1:10">
      <c r="A24" s="18">
        <f>+B16</f>
        <v>32211758416</v>
      </c>
      <c r="B24" s="19">
        <f>3459983773+65900760+577302</f>
        <v>3526461835</v>
      </c>
      <c r="C24" s="6">
        <f>3529418892+63999702+583255</f>
        <v>3594001849</v>
      </c>
      <c r="D24" s="6">
        <f>3514491547+62154153+589274</f>
        <v>3577234974</v>
      </c>
      <c r="E24" s="6">
        <f>3406530387+61079252+595362</f>
        <v>3468205001</v>
      </c>
      <c r="F24" s="6">
        <f>3073373888+57664779+372291</f>
        <v>3131410958</v>
      </c>
      <c r="G24" s="6">
        <f>9409046537+183975825+584996</f>
        <v>9593607358</v>
      </c>
      <c r="H24" s="6">
        <f>4442835507+48204145+2500000</f>
        <v>4493539652</v>
      </c>
      <c r="I24" s="6">
        <f>789309070+33464311</f>
        <v>822773381</v>
      </c>
      <c r="J24" s="6">
        <f>3049661+1473747</f>
        <v>4523408</v>
      </c>
    </row>
  </sheetData>
  <mergeCells count="6">
    <mergeCell ref="G3:G4"/>
    <mergeCell ref="A3:A4"/>
    <mergeCell ref="B3:B4"/>
    <mergeCell ref="D3:D4"/>
    <mergeCell ref="E3:E4"/>
    <mergeCell ref="F3:F4"/>
  </mergeCells>
  <phoneticPr fontId="7"/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21"/>
  <sheetViews>
    <sheetView workbookViewId="0">
      <selection activeCell="E6" sqref="E6"/>
    </sheetView>
  </sheetViews>
  <sheetFormatPr defaultRowHeight="18.75"/>
  <cols>
    <col min="1" max="6" width="17.25" customWidth="1"/>
  </cols>
  <sheetData>
    <row r="1" spans="1:6">
      <c r="A1" s="1" t="s">
        <v>159</v>
      </c>
      <c r="F1" s="7" t="s">
        <v>28</v>
      </c>
    </row>
    <row r="2" spans="1:6">
      <c r="A2" s="104" t="s">
        <v>152</v>
      </c>
      <c r="B2" s="104" t="s">
        <v>153</v>
      </c>
      <c r="C2" s="104" t="s">
        <v>154</v>
      </c>
      <c r="D2" s="104" t="s">
        <v>155</v>
      </c>
      <c r="E2" s="104"/>
      <c r="F2" s="104" t="s">
        <v>156</v>
      </c>
    </row>
    <row r="3" spans="1:6">
      <c r="A3" s="104"/>
      <c r="B3" s="104"/>
      <c r="C3" s="104"/>
      <c r="D3" s="2" t="s">
        <v>157</v>
      </c>
      <c r="E3" s="2" t="s">
        <v>158</v>
      </c>
      <c r="F3" s="104"/>
    </row>
    <row r="4" spans="1:6">
      <c r="A4" s="4" t="s">
        <v>160</v>
      </c>
      <c r="B4" s="6"/>
      <c r="C4" s="6"/>
      <c r="D4" s="6"/>
      <c r="E4" s="6"/>
      <c r="F4" s="6"/>
    </row>
    <row r="5" spans="1:6">
      <c r="A5" s="5" t="s">
        <v>161</v>
      </c>
      <c r="B5" s="6">
        <v>13136200</v>
      </c>
      <c r="C5" s="6">
        <v>0</v>
      </c>
      <c r="D5" s="6">
        <v>0</v>
      </c>
      <c r="E5" s="6">
        <v>1873260</v>
      </c>
      <c r="F5" s="6">
        <f>+B5+C5-D5-E5</f>
        <v>11262940</v>
      </c>
    </row>
    <row r="6" spans="1:6">
      <c r="A6" s="5" t="s">
        <v>162</v>
      </c>
      <c r="B6" s="6">
        <f>47815140+10647855+2111868+27024</f>
        <v>60601887</v>
      </c>
      <c r="C6" s="6">
        <f>8699036+2095153+2379965+63341</f>
        <v>13237495</v>
      </c>
      <c r="D6" s="6">
        <f>3215436+2486700+2111868+27024</f>
        <v>7841028</v>
      </c>
      <c r="E6" s="6">
        <v>0</v>
      </c>
      <c r="F6" s="6">
        <f>+B6+C6-D6-E6</f>
        <v>65998354</v>
      </c>
    </row>
    <row r="7" spans="1:6">
      <c r="A7" s="4" t="s">
        <v>163</v>
      </c>
      <c r="B7" s="6"/>
      <c r="C7" s="6"/>
      <c r="D7" s="6"/>
      <c r="E7" s="6"/>
      <c r="F7" s="6"/>
    </row>
    <row r="8" spans="1:6">
      <c r="A8" s="5" t="s">
        <v>162</v>
      </c>
      <c r="B8" s="6">
        <f>15991992+3166629+1868411+8922+670475</f>
        <v>21706429</v>
      </c>
      <c r="C8" s="6">
        <f>212072+20008+150000</f>
        <v>382080</v>
      </c>
      <c r="D8" s="6">
        <f>517035+670475</f>
        <v>1187510</v>
      </c>
      <c r="E8" s="6">
        <v>2163028</v>
      </c>
      <c r="F8" s="6">
        <f>+B8+C8-D8-E8</f>
        <v>18737971</v>
      </c>
    </row>
    <row r="9" spans="1:6">
      <c r="A9" s="4" t="s">
        <v>164</v>
      </c>
      <c r="B9" s="6"/>
      <c r="C9" s="6"/>
      <c r="D9" s="6"/>
      <c r="E9" s="6"/>
      <c r="F9" s="6"/>
    </row>
    <row r="10" spans="1:6">
      <c r="A10" s="5" t="s">
        <v>165</v>
      </c>
      <c r="B10" s="6">
        <v>3522514000</v>
      </c>
      <c r="C10" s="6">
        <v>0</v>
      </c>
      <c r="D10" s="6">
        <v>60167000</v>
      </c>
      <c r="E10" s="6">
        <v>0</v>
      </c>
      <c r="F10" s="6">
        <f t="shared" ref="F10:F11" si="0">+B10+C10-D10-E10</f>
        <v>3462347000</v>
      </c>
    </row>
    <row r="11" spans="1:6">
      <c r="A11" s="5" t="s">
        <v>166</v>
      </c>
      <c r="B11" s="6">
        <v>1328000</v>
      </c>
      <c r="C11" s="6">
        <v>2616000</v>
      </c>
      <c r="D11" s="6">
        <v>0</v>
      </c>
      <c r="E11" s="6">
        <v>0</v>
      </c>
      <c r="F11" s="6">
        <f t="shared" si="0"/>
        <v>3944000</v>
      </c>
    </row>
    <row r="12" spans="1:6">
      <c r="A12" s="4" t="s">
        <v>167</v>
      </c>
      <c r="B12" s="6"/>
      <c r="C12" s="6"/>
      <c r="D12" s="6"/>
      <c r="E12" s="6"/>
      <c r="F12" s="6"/>
    </row>
    <row r="13" spans="1:6">
      <c r="A13" s="5" t="s">
        <v>168</v>
      </c>
      <c r="B13" s="6">
        <f>204950000+525000+3273000+429000+2295000+2935986</f>
        <v>214407986</v>
      </c>
      <c r="C13" s="6">
        <f>208281000+529000+3165000+452000+2371000+2557322</f>
        <v>217355322</v>
      </c>
      <c r="D13" s="6">
        <f>204950000+525000+3273000+429000+2295000+2935986</f>
        <v>214407986</v>
      </c>
      <c r="E13" s="6">
        <v>0</v>
      </c>
      <c r="F13" s="6">
        <f>+B13+C13-D13-E13</f>
        <v>217355322</v>
      </c>
    </row>
    <row r="14" spans="1:6">
      <c r="A14" s="2" t="s">
        <v>19</v>
      </c>
      <c r="B14" s="6">
        <f>SUM(B5:B13)</f>
        <v>3833694502</v>
      </c>
      <c r="C14" s="6">
        <f t="shared" ref="C14:F14" si="1">SUM(C5:C13)</f>
        <v>233590897</v>
      </c>
      <c r="D14" s="6">
        <f t="shared" si="1"/>
        <v>283603524</v>
      </c>
      <c r="E14" s="6">
        <f t="shared" si="1"/>
        <v>4036288</v>
      </c>
      <c r="F14" s="6">
        <f t="shared" si="1"/>
        <v>3779645587</v>
      </c>
    </row>
    <row r="16" spans="1:6">
      <c r="B16" s="24"/>
      <c r="C16" s="24"/>
      <c r="D16" s="24"/>
      <c r="E16" s="24"/>
      <c r="F16" s="24"/>
    </row>
    <row r="17" spans="1:6">
      <c r="B17" s="24"/>
      <c r="C17" s="24"/>
      <c r="D17" s="24"/>
      <c r="E17" s="24"/>
      <c r="F17" s="24"/>
    </row>
    <row r="18" spans="1:6">
      <c r="B18" s="24"/>
      <c r="C18" s="24"/>
      <c r="D18" s="24"/>
      <c r="E18" s="24"/>
      <c r="F18" s="24"/>
    </row>
    <row r="19" spans="1:6">
      <c r="B19" s="24"/>
      <c r="C19" s="24"/>
      <c r="D19" s="24"/>
      <c r="E19" s="24"/>
      <c r="F19" s="24"/>
    </row>
    <row r="20" spans="1:6">
      <c r="B20" s="24"/>
      <c r="C20" s="24"/>
      <c r="D20" s="24"/>
      <c r="E20" s="24"/>
      <c r="F20" s="24"/>
    </row>
    <row r="21" spans="1:6">
      <c r="A21" s="57"/>
      <c r="B21" s="24"/>
      <c r="C21" s="24"/>
      <c r="D21" s="24"/>
      <c r="E21" s="24"/>
      <c r="F21" s="24"/>
    </row>
  </sheetData>
  <mergeCells count="5">
    <mergeCell ref="A2:A3"/>
    <mergeCell ref="B2:B3"/>
    <mergeCell ref="C2:C3"/>
    <mergeCell ref="D2:E2"/>
    <mergeCell ref="F2:F3"/>
  </mergeCells>
  <phoneticPr fontId="4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E35"/>
  <sheetViews>
    <sheetView topLeftCell="A13" workbookViewId="0">
      <selection activeCell="D19" sqref="D19"/>
    </sheetView>
  </sheetViews>
  <sheetFormatPr defaultRowHeight="18.75"/>
  <cols>
    <col min="1" max="1" width="17.25" customWidth="1"/>
    <col min="2" max="2" width="43.875" customWidth="1"/>
    <col min="3" max="3" width="29.625" bestFit="1" customWidth="1"/>
    <col min="4" max="4" width="17.25" customWidth="1"/>
    <col min="5" max="5" width="52.5" customWidth="1"/>
  </cols>
  <sheetData>
    <row r="1" spans="1:5">
      <c r="A1" t="s">
        <v>294</v>
      </c>
    </row>
    <row r="2" spans="1:5">
      <c r="A2" s="13" t="s">
        <v>182</v>
      </c>
      <c r="E2" s="7" t="s">
        <v>28</v>
      </c>
    </row>
    <row r="3" spans="1:5">
      <c r="A3" s="2" t="s">
        <v>152</v>
      </c>
      <c r="B3" s="2" t="s">
        <v>170</v>
      </c>
      <c r="C3" s="2" t="s">
        <v>171</v>
      </c>
      <c r="D3" s="2" t="s">
        <v>172</v>
      </c>
      <c r="E3" s="2" t="s">
        <v>173</v>
      </c>
    </row>
    <row r="4" spans="1:5">
      <c r="A4" s="105" t="s">
        <v>174</v>
      </c>
      <c r="B4" s="31" t="s">
        <v>221</v>
      </c>
      <c r="C4" s="6" t="s">
        <v>222</v>
      </c>
      <c r="D4" s="6">
        <v>134032606</v>
      </c>
      <c r="E4" s="31" t="s">
        <v>245</v>
      </c>
    </row>
    <row r="5" spans="1:5">
      <c r="A5" s="106"/>
      <c r="B5" s="31" t="s">
        <v>227</v>
      </c>
      <c r="C5" s="6" t="s">
        <v>268</v>
      </c>
      <c r="D5" s="6">
        <v>14425000</v>
      </c>
      <c r="E5" s="31" t="s">
        <v>257</v>
      </c>
    </row>
    <row r="6" spans="1:5">
      <c r="A6" s="106"/>
      <c r="B6" s="31" t="s">
        <v>228</v>
      </c>
      <c r="C6" s="6" t="s">
        <v>250</v>
      </c>
      <c r="D6" s="6">
        <v>29682000</v>
      </c>
      <c r="E6" s="31" t="s">
        <v>256</v>
      </c>
    </row>
    <row r="7" spans="1:5">
      <c r="A7" s="106"/>
      <c r="B7" s="31" t="s">
        <v>251</v>
      </c>
      <c r="C7" s="6" t="s">
        <v>252</v>
      </c>
      <c r="D7" s="6">
        <v>6536000</v>
      </c>
      <c r="E7" s="31" t="s">
        <v>258</v>
      </c>
    </row>
    <row r="8" spans="1:5">
      <c r="A8" s="106"/>
      <c r="B8" s="31" t="s">
        <v>229</v>
      </c>
      <c r="C8" s="6" t="s">
        <v>214</v>
      </c>
      <c r="D8" s="6">
        <v>27736000</v>
      </c>
      <c r="E8" s="31" t="s">
        <v>253</v>
      </c>
    </row>
    <row r="9" spans="1:5">
      <c r="A9" s="106"/>
      <c r="B9" s="31" t="s">
        <v>230</v>
      </c>
      <c r="C9" s="6" t="s">
        <v>254</v>
      </c>
      <c r="D9" s="6">
        <v>10325040</v>
      </c>
      <c r="E9" s="31" t="s">
        <v>255</v>
      </c>
    </row>
    <row r="10" spans="1:5">
      <c r="A10" s="106"/>
      <c r="B10" s="31" t="s">
        <v>233</v>
      </c>
      <c r="C10" s="6" t="s">
        <v>214</v>
      </c>
      <c r="D10" s="6">
        <f>7709000+20694061</f>
        <v>28403061</v>
      </c>
      <c r="E10" s="31" t="s">
        <v>259</v>
      </c>
    </row>
    <row r="11" spans="1:5">
      <c r="A11" s="106"/>
      <c r="B11" s="31" t="s">
        <v>220</v>
      </c>
      <c r="C11" s="6"/>
      <c r="D11" s="6">
        <f>315084680+20694061-SUM(D4:D10)</f>
        <v>84639034</v>
      </c>
      <c r="E11" s="31"/>
    </row>
    <row r="12" spans="1:5">
      <c r="A12" s="107"/>
      <c r="B12" s="16" t="s">
        <v>175</v>
      </c>
      <c r="C12" s="12"/>
      <c r="D12" s="6">
        <f>SUM(D4:D11)</f>
        <v>335778741</v>
      </c>
      <c r="E12" s="56"/>
    </row>
    <row r="13" spans="1:5">
      <c r="A13" s="105" t="s">
        <v>176</v>
      </c>
      <c r="B13" s="31" t="s">
        <v>208</v>
      </c>
      <c r="C13" s="31" t="s">
        <v>209</v>
      </c>
      <c r="D13" s="6">
        <v>495400000</v>
      </c>
      <c r="E13" s="31" t="s">
        <v>260</v>
      </c>
    </row>
    <row r="14" spans="1:5">
      <c r="A14" s="106"/>
      <c r="B14" s="31" t="s">
        <v>210</v>
      </c>
      <c r="C14" s="31" t="s">
        <v>211</v>
      </c>
      <c r="D14" s="6">
        <v>578024000</v>
      </c>
      <c r="E14" s="31" t="s">
        <v>212</v>
      </c>
    </row>
    <row r="15" spans="1:5">
      <c r="A15" s="106"/>
      <c r="B15" s="31" t="s">
        <v>213</v>
      </c>
      <c r="C15" s="31" t="s">
        <v>214</v>
      </c>
      <c r="D15" s="6">
        <v>78798000</v>
      </c>
      <c r="E15" s="31" t="s">
        <v>261</v>
      </c>
    </row>
    <row r="16" spans="1:5">
      <c r="A16" s="106"/>
      <c r="B16" s="31" t="s">
        <v>215</v>
      </c>
      <c r="C16" s="31" t="s">
        <v>214</v>
      </c>
      <c r="D16" s="6">
        <v>35730000</v>
      </c>
      <c r="E16" s="31" t="s">
        <v>261</v>
      </c>
    </row>
    <row r="17" spans="1:5">
      <c r="A17" s="106"/>
      <c r="B17" s="31" t="s">
        <v>216</v>
      </c>
      <c r="C17" s="31" t="s">
        <v>217</v>
      </c>
      <c r="D17" s="6">
        <v>57840000</v>
      </c>
      <c r="E17" s="31" t="s">
        <v>262</v>
      </c>
    </row>
    <row r="18" spans="1:5">
      <c r="A18" s="106"/>
      <c r="B18" s="31" t="s">
        <v>218</v>
      </c>
      <c r="C18" s="31" t="s">
        <v>264</v>
      </c>
      <c r="D18" s="6">
        <v>48232000</v>
      </c>
      <c r="E18" s="31" t="s">
        <v>263</v>
      </c>
    </row>
    <row r="19" spans="1:5">
      <c r="A19" s="106"/>
      <c r="B19" s="31" t="s">
        <v>219</v>
      </c>
      <c r="C19" s="6" t="s">
        <v>268</v>
      </c>
      <c r="D19" s="6">
        <v>89047760</v>
      </c>
      <c r="E19" s="31" t="s">
        <v>265</v>
      </c>
    </row>
    <row r="20" spans="1:5">
      <c r="A20" s="106"/>
      <c r="B20" s="31" t="s">
        <v>223</v>
      </c>
      <c r="C20" s="31" t="s">
        <v>267</v>
      </c>
      <c r="D20" s="6">
        <v>33900000</v>
      </c>
      <c r="E20" s="31" t="s">
        <v>266</v>
      </c>
    </row>
    <row r="21" spans="1:5">
      <c r="A21" s="106"/>
      <c r="B21" s="31" t="s">
        <v>224</v>
      </c>
      <c r="C21" s="31" t="s">
        <v>225</v>
      </c>
      <c r="D21" s="6">
        <v>30792753</v>
      </c>
      <c r="E21" s="31" t="s">
        <v>269</v>
      </c>
    </row>
    <row r="22" spans="1:5">
      <c r="A22" s="106"/>
      <c r="B22" s="31" t="s">
        <v>226</v>
      </c>
      <c r="C22" s="31" t="s">
        <v>270</v>
      </c>
      <c r="D22" s="6">
        <v>117083980</v>
      </c>
      <c r="E22" s="31" t="s">
        <v>271</v>
      </c>
    </row>
    <row r="23" spans="1:5">
      <c r="A23" s="106"/>
      <c r="B23" s="31" t="s">
        <v>272</v>
      </c>
      <c r="C23" s="31" t="s">
        <v>254</v>
      </c>
      <c r="D23" s="6">
        <v>19220000</v>
      </c>
      <c r="E23" s="31" t="s">
        <v>273</v>
      </c>
    </row>
    <row r="24" spans="1:5">
      <c r="A24" s="106"/>
      <c r="B24" s="31" t="s">
        <v>231</v>
      </c>
      <c r="C24" s="31" t="s">
        <v>232</v>
      </c>
      <c r="D24" s="6">
        <v>17267000</v>
      </c>
      <c r="E24" s="31" t="s">
        <v>274</v>
      </c>
    </row>
    <row r="25" spans="1:5">
      <c r="A25" s="106"/>
      <c r="B25" s="31" t="s">
        <v>284</v>
      </c>
      <c r="C25" s="31" t="s">
        <v>283</v>
      </c>
      <c r="D25" s="6">
        <f>986239950+1827412051+155209270+536730919+147700182+27663052+19681633+79159220+99531+234942160+121140+11802007</f>
        <v>4026761115</v>
      </c>
      <c r="E25" s="31" t="s">
        <v>298</v>
      </c>
    </row>
    <row r="26" spans="1:5">
      <c r="A26" s="106"/>
      <c r="B26" s="31" t="s">
        <v>286</v>
      </c>
      <c r="C26" s="31" t="s">
        <v>285</v>
      </c>
      <c r="D26" s="6">
        <v>332940500</v>
      </c>
      <c r="E26" s="31" t="s">
        <v>296</v>
      </c>
    </row>
    <row r="27" spans="1:5">
      <c r="A27" s="106"/>
      <c r="B27" s="31" t="s">
        <v>288</v>
      </c>
      <c r="C27" s="31" t="s">
        <v>287</v>
      </c>
      <c r="D27" s="6">
        <v>159205460</v>
      </c>
      <c r="E27" s="31" t="s">
        <v>297</v>
      </c>
    </row>
    <row r="28" spans="1:5">
      <c r="A28" s="106"/>
      <c r="B28" s="31" t="s">
        <v>289</v>
      </c>
      <c r="C28" s="31" t="s">
        <v>283</v>
      </c>
      <c r="D28" s="6">
        <v>2658335538</v>
      </c>
      <c r="E28" s="31" t="s">
        <v>299</v>
      </c>
    </row>
    <row r="29" spans="1:5">
      <c r="A29" s="106"/>
      <c r="B29" s="31" t="s">
        <v>290</v>
      </c>
      <c r="C29" s="31" t="s">
        <v>283</v>
      </c>
      <c r="D29" s="6">
        <v>692237669</v>
      </c>
      <c r="E29" s="31" t="s">
        <v>300</v>
      </c>
    </row>
    <row r="30" spans="1:5">
      <c r="A30" s="106"/>
      <c r="B30" s="31" t="s">
        <v>291</v>
      </c>
      <c r="C30" s="31" t="s">
        <v>292</v>
      </c>
      <c r="D30" s="6">
        <v>356264186</v>
      </c>
      <c r="E30" s="31" t="s">
        <v>301</v>
      </c>
    </row>
    <row r="31" spans="1:5">
      <c r="A31" s="106"/>
      <c r="B31" s="31" t="s">
        <v>220</v>
      </c>
      <c r="C31" s="31"/>
      <c r="D31" s="6">
        <f>2386036428+3993926476+9156000+4053394190+492252178+180000+9702376+61113227-SUM(D13:D30)-D12</f>
        <v>842902173</v>
      </c>
      <c r="E31" s="31"/>
    </row>
    <row r="32" spans="1:5">
      <c r="A32" s="107"/>
      <c r="B32" s="16" t="s">
        <v>175</v>
      </c>
      <c r="C32" s="12"/>
      <c r="D32" s="6">
        <f>SUM(D13:D31)</f>
        <v>10669982134</v>
      </c>
      <c r="E32" s="56"/>
    </row>
    <row r="33" spans="1:5">
      <c r="A33" s="2" t="s">
        <v>197</v>
      </c>
      <c r="B33" s="12"/>
      <c r="C33" s="12"/>
      <c r="D33" s="6">
        <f>+D12+D32</f>
        <v>11005760875</v>
      </c>
      <c r="E33" s="56"/>
    </row>
    <row r="34" spans="1:5">
      <c r="A34" s="58" t="s">
        <v>293</v>
      </c>
      <c r="B34" s="12"/>
      <c r="C34" s="12"/>
      <c r="D34" s="6">
        <f>+D33-D35</f>
        <v>60659389</v>
      </c>
      <c r="E34" s="56"/>
    </row>
    <row r="35" spans="1:5">
      <c r="A35" s="58" t="s">
        <v>19</v>
      </c>
      <c r="B35" s="12"/>
      <c r="C35" s="12"/>
      <c r="D35" s="6">
        <v>10945101486</v>
      </c>
      <c r="E35" s="56"/>
    </row>
  </sheetData>
  <mergeCells count="2">
    <mergeCell ref="A13:A32"/>
    <mergeCell ref="A4:A12"/>
  </mergeCells>
  <phoneticPr fontId="4"/>
  <pageMargins left="0.7" right="0.7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  <pageSetUpPr fitToPage="1"/>
  </sheetPr>
  <dimension ref="A1:M59"/>
  <sheetViews>
    <sheetView zoomScale="85" zoomScaleNormal="85" workbookViewId="0">
      <selection activeCell="C19" sqref="C19:D19"/>
    </sheetView>
  </sheetViews>
  <sheetFormatPr defaultRowHeight="18.75"/>
  <cols>
    <col min="1" max="1" width="17.25" customWidth="1"/>
    <col min="2" max="6" width="16" customWidth="1"/>
    <col min="7" max="13" width="13.875" customWidth="1"/>
  </cols>
  <sheetData>
    <row r="1" spans="1:8">
      <c r="A1" t="s">
        <v>295</v>
      </c>
    </row>
    <row r="2" spans="1:8">
      <c r="A2" t="s">
        <v>178</v>
      </c>
      <c r="E2" s="7" t="s">
        <v>28</v>
      </c>
    </row>
    <row r="3" spans="1:8">
      <c r="A3" s="2" t="s">
        <v>179</v>
      </c>
      <c r="B3" s="2" t="s">
        <v>152</v>
      </c>
      <c r="C3" s="86" t="s">
        <v>180</v>
      </c>
      <c r="D3" s="87"/>
      <c r="E3" s="2" t="s">
        <v>172</v>
      </c>
    </row>
    <row r="4" spans="1:8">
      <c r="A4" s="100" t="s">
        <v>302</v>
      </c>
      <c r="B4" s="109" t="s">
        <v>183</v>
      </c>
      <c r="C4" s="84" t="s">
        <v>191</v>
      </c>
      <c r="D4" s="85"/>
      <c r="E4" s="6">
        <v>3227837705</v>
      </c>
      <c r="G4" s="23"/>
      <c r="H4" s="23"/>
    </row>
    <row r="5" spans="1:8">
      <c r="A5" s="108"/>
      <c r="B5" s="110"/>
      <c r="C5" s="84" t="s">
        <v>192</v>
      </c>
      <c r="D5" s="85"/>
      <c r="E5" s="6">
        <v>12475000000</v>
      </c>
    </row>
    <row r="6" spans="1:8">
      <c r="A6" s="108"/>
      <c r="B6" s="110"/>
      <c r="C6" s="84" t="s">
        <v>193</v>
      </c>
      <c r="D6" s="85"/>
      <c r="E6" s="6">
        <v>282671000</v>
      </c>
    </row>
    <row r="7" spans="1:8">
      <c r="A7" s="108"/>
      <c r="B7" s="110"/>
      <c r="C7" s="84" t="s">
        <v>194</v>
      </c>
      <c r="D7" s="85"/>
      <c r="E7" s="6">
        <v>536660000</v>
      </c>
    </row>
    <row r="8" spans="1:8">
      <c r="A8" s="108"/>
      <c r="B8" s="110"/>
      <c r="C8" s="84" t="s">
        <v>109</v>
      </c>
      <c r="D8" s="85"/>
      <c r="E8" s="6">
        <v>114522723</v>
      </c>
      <c r="G8" s="23"/>
      <c r="H8" s="23"/>
    </row>
    <row r="9" spans="1:8">
      <c r="A9" s="108"/>
      <c r="B9" s="110"/>
      <c r="C9" s="84" t="s">
        <v>195</v>
      </c>
      <c r="D9" s="85"/>
      <c r="E9" s="6">
        <v>391804769</v>
      </c>
      <c r="G9" s="25"/>
    </row>
    <row r="10" spans="1:8">
      <c r="A10" s="108"/>
      <c r="B10" s="111"/>
      <c r="C10" s="117" t="s">
        <v>100</v>
      </c>
      <c r="D10" s="113"/>
      <c r="E10" s="6">
        <f>SUM(E4:E9)</f>
        <v>17028496197</v>
      </c>
      <c r="G10" s="24"/>
    </row>
    <row r="11" spans="1:8">
      <c r="A11" s="108"/>
      <c r="B11" s="109" t="s">
        <v>184</v>
      </c>
      <c r="C11" s="114" t="s">
        <v>185</v>
      </c>
      <c r="D11" s="6" t="s">
        <v>186</v>
      </c>
      <c r="E11" s="6">
        <v>42384240</v>
      </c>
    </row>
    <row r="12" spans="1:8">
      <c r="A12" s="108"/>
      <c r="B12" s="110"/>
      <c r="C12" s="115"/>
      <c r="D12" s="6" t="s">
        <v>187</v>
      </c>
      <c r="E12" s="6">
        <v>63954000</v>
      </c>
    </row>
    <row r="13" spans="1:8">
      <c r="A13" s="108"/>
      <c r="B13" s="110"/>
      <c r="C13" s="116"/>
      <c r="D13" s="16" t="s">
        <v>175</v>
      </c>
      <c r="E13" s="6">
        <f>SUM(E11:E12)</f>
        <v>106338240</v>
      </c>
    </row>
    <row r="14" spans="1:8">
      <c r="A14" s="108"/>
      <c r="B14" s="110"/>
      <c r="C14" s="114" t="s">
        <v>189</v>
      </c>
      <c r="D14" s="6" t="s">
        <v>186</v>
      </c>
      <c r="E14" s="6">
        <v>1773364112</v>
      </c>
    </row>
    <row r="15" spans="1:8">
      <c r="A15" s="108"/>
      <c r="B15" s="110"/>
      <c r="C15" s="115"/>
      <c r="D15" s="6" t="s">
        <v>187</v>
      </c>
      <c r="E15" s="6">
        <v>889163913</v>
      </c>
    </row>
    <row r="16" spans="1:8">
      <c r="A16" s="108"/>
      <c r="B16" s="110"/>
      <c r="C16" s="116"/>
      <c r="D16" s="16" t="s">
        <v>175</v>
      </c>
      <c r="E16" s="6">
        <f>SUM(E14:E15)</f>
        <v>2662528025</v>
      </c>
    </row>
    <row r="17" spans="1:13">
      <c r="A17" s="108"/>
      <c r="B17" s="111"/>
      <c r="C17" s="112" t="s">
        <v>100</v>
      </c>
      <c r="D17" s="113"/>
      <c r="E17" s="6">
        <f>+E13+E16</f>
        <v>2768866265</v>
      </c>
    </row>
    <row r="18" spans="1:13">
      <c r="A18" s="101"/>
      <c r="B18" s="117" t="s">
        <v>19</v>
      </c>
      <c r="C18" s="112"/>
      <c r="D18" s="113"/>
      <c r="E18" s="6">
        <f>+E10+E17</f>
        <v>19797362462</v>
      </c>
    </row>
    <row r="19" spans="1:13">
      <c r="A19" s="100" t="s">
        <v>303</v>
      </c>
      <c r="B19" s="119" t="s">
        <v>183</v>
      </c>
      <c r="C19" s="84" t="s">
        <v>304</v>
      </c>
      <c r="D19" s="85"/>
      <c r="E19" s="6">
        <v>538985500</v>
      </c>
    </row>
    <row r="20" spans="1:13">
      <c r="A20" s="108"/>
      <c r="B20" s="120"/>
      <c r="C20" s="84" t="s">
        <v>305</v>
      </c>
      <c r="D20" s="85"/>
      <c r="E20" s="6">
        <v>79718091</v>
      </c>
    </row>
    <row r="21" spans="1:13">
      <c r="A21" s="108"/>
      <c r="B21" s="120"/>
      <c r="C21" s="84" t="s">
        <v>306</v>
      </c>
      <c r="D21" s="85"/>
      <c r="E21" s="6">
        <v>676093658</v>
      </c>
      <c r="G21" s="7"/>
      <c r="H21" s="62"/>
    </row>
    <row r="22" spans="1:13">
      <c r="A22" s="108"/>
      <c r="B22" s="120"/>
      <c r="C22" s="84" t="s">
        <v>307</v>
      </c>
      <c r="D22" s="85"/>
      <c r="E22" s="6">
        <v>173815938</v>
      </c>
      <c r="G22" s="7"/>
      <c r="H22" s="60"/>
    </row>
    <row r="23" spans="1:13">
      <c r="A23" s="108"/>
      <c r="B23" s="120"/>
      <c r="C23" s="84" t="s">
        <v>281</v>
      </c>
      <c r="D23" s="85"/>
      <c r="E23" s="6">
        <f>809768844-2812946</f>
        <v>806955898</v>
      </c>
      <c r="H23" s="60"/>
    </row>
    <row r="24" spans="1:13">
      <c r="A24" s="108"/>
      <c r="B24" s="120"/>
      <c r="C24" s="84" t="s">
        <v>308</v>
      </c>
      <c r="D24" s="85"/>
      <c r="E24" s="63">
        <v>9300946</v>
      </c>
      <c r="H24" s="60"/>
    </row>
    <row r="25" spans="1:13">
      <c r="A25" s="108"/>
      <c r="B25" s="120"/>
      <c r="C25" s="84" t="s">
        <v>309</v>
      </c>
      <c r="D25" s="85"/>
      <c r="E25" s="61">
        <v>1141821946</v>
      </c>
      <c r="H25" s="60"/>
    </row>
    <row r="26" spans="1:13">
      <c r="A26" s="108"/>
      <c r="B26" s="120"/>
      <c r="C26" s="84" t="s">
        <v>310</v>
      </c>
      <c r="D26" s="85"/>
      <c r="E26" s="61">
        <f>335540700+92300</f>
        <v>335633000</v>
      </c>
      <c r="H26" s="60"/>
      <c r="M26" s="24"/>
    </row>
    <row r="27" spans="1:13">
      <c r="A27" s="108"/>
      <c r="B27" s="120"/>
      <c r="C27" s="84" t="s">
        <v>311</v>
      </c>
      <c r="D27" s="85"/>
      <c r="E27" s="61">
        <f>30138074+2471474</f>
        <v>32609548</v>
      </c>
      <c r="H27" s="60"/>
      <c r="M27" s="24"/>
    </row>
    <row r="28" spans="1:13">
      <c r="A28" s="108"/>
      <c r="B28" s="120"/>
      <c r="C28" s="84" t="s">
        <v>109</v>
      </c>
      <c r="D28" s="85"/>
      <c r="E28" s="61">
        <v>7686200</v>
      </c>
      <c r="H28" s="60"/>
      <c r="L28" s="24"/>
      <c r="M28" s="24"/>
    </row>
    <row r="29" spans="1:13">
      <c r="A29" s="108"/>
      <c r="B29" s="120"/>
      <c r="C29" s="84" t="s">
        <v>312</v>
      </c>
      <c r="D29" s="85"/>
      <c r="E29" s="61">
        <v>252296</v>
      </c>
      <c r="H29" s="60"/>
      <c r="L29" s="24"/>
      <c r="M29" s="24"/>
    </row>
    <row r="30" spans="1:13">
      <c r="A30" s="108"/>
      <c r="B30" s="120"/>
      <c r="C30" s="84" t="s">
        <v>196</v>
      </c>
      <c r="D30" s="85"/>
      <c r="E30" s="6">
        <f>422646629+30252200+589864000+8574000+168900460+1036063+48232000</f>
        <v>1269505352</v>
      </c>
      <c r="G30" s="23"/>
      <c r="L30" s="24"/>
      <c r="M30" s="24"/>
    </row>
    <row r="31" spans="1:13">
      <c r="A31" s="108"/>
      <c r="B31" s="121"/>
      <c r="C31" s="117" t="s">
        <v>100</v>
      </c>
      <c r="D31" s="113"/>
      <c r="E31" s="6">
        <f>SUM(E19:E30)</f>
        <v>5072378373</v>
      </c>
      <c r="F31" s="24"/>
      <c r="G31" s="24"/>
      <c r="H31" s="24"/>
      <c r="I31" s="59"/>
      <c r="J31" s="59"/>
      <c r="K31" s="59"/>
      <c r="L31" s="59"/>
      <c r="M31" s="59"/>
    </row>
    <row r="32" spans="1:13">
      <c r="A32" s="108"/>
      <c r="B32" s="110" t="s">
        <v>207</v>
      </c>
      <c r="C32" s="114" t="s">
        <v>189</v>
      </c>
      <c r="D32" s="6" t="s">
        <v>311</v>
      </c>
      <c r="E32" s="6">
        <v>20647747</v>
      </c>
      <c r="F32" s="24"/>
      <c r="G32" s="24"/>
      <c r="H32" s="24"/>
      <c r="I32" s="24"/>
      <c r="J32" s="24"/>
      <c r="K32" s="24"/>
      <c r="L32" s="24"/>
      <c r="M32" s="24"/>
    </row>
    <row r="33" spans="1:13">
      <c r="A33" s="108"/>
      <c r="B33" s="110"/>
      <c r="C33" s="115"/>
      <c r="D33" s="6" t="s">
        <v>186</v>
      </c>
      <c r="E33" s="6">
        <f>733781494+1110017411</f>
        <v>1843798905</v>
      </c>
      <c r="F33" s="24"/>
      <c r="G33" s="24"/>
      <c r="H33" s="24"/>
      <c r="I33" s="24"/>
      <c r="J33" s="24"/>
      <c r="K33" s="24"/>
      <c r="L33" s="24"/>
      <c r="M33" s="24"/>
    </row>
    <row r="34" spans="1:13">
      <c r="A34" s="108"/>
      <c r="B34" s="110"/>
      <c r="C34" s="115"/>
      <c r="D34" s="6" t="s">
        <v>187</v>
      </c>
      <c r="E34" s="6">
        <f>179348180+2570000+636979028+5416926</f>
        <v>824314134</v>
      </c>
      <c r="F34" s="24"/>
      <c r="G34" s="24"/>
      <c r="H34" s="24"/>
      <c r="I34" s="24"/>
      <c r="J34" s="24"/>
      <c r="K34" s="24"/>
      <c r="L34" s="24"/>
      <c r="M34" s="24"/>
    </row>
    <row r="35" spans="1:13">
      <c r="A35" s="108"/>
      <c r="B35" s="110"/>
      <c r="C35" s="116"/>
      <c r="D35" s="16" t="s">
        <v>175</v>
      </c>
      <c r="E35" s="6">
        <f>SUM(E32:E34)</f>
        <v>2688760786</v>
      </c>
      <c r="F35" s="24"/>
      <c r="G35" s="24"/>
      <c r="H35" s="24"/>
      <c r="I35" s="24"/>
      <c r="J35" s="24"/>
      <c r="K35" s="24"/>
      <c r="L35" s="24"/>
      <c r="M35" s="24"/>
    </row>
    <row r="36" spans="1:13">
      <c r="A36" s="108"/>
      <c r="B36" s="111"/>
      <c r="C36" s="112" t="s">
        <v>100</v>
      </c>
      <c r="D36" s="113"/>
      <c r="E36" s="6">
        <f>+E35</f>
        <v>2688760786</v>
      </c>
      <c r="F36" s="24"/>
      <c r="G36" s="24"/>
      <c r="H36" s="24"/>
      <c r="I36" s="24"/>
      <c r="J36" s="24"/>
      <c r="K36" s="24"/>
      <c r="L36" s="24"/>
      <c r="M36" s="24"/>
    </row>
    <row r="37" spans="1:13">
      <c r="A37" s="101"/>
      <c r="B37" s="117" t="s">
        <v>19</v>
      </c>
      <c r="C37" s="112"/>
      <c r="D37" s="113"/>
      <c r="E37" s="6">
        <f>+E31+E36</f>
        <v>7761139159</v>
      </c>
    </row>
    <row r="38" spans="1:13">
      <c r="A38" s="100" t="s">
        <v>197</v>
      </c>
      <c r="B38" s="79" t="s">
        <v>183</v>
      </c>
      <c r="C38" s="80"/>
      <c r="D38" s="81"/>
      <c r="E38" s="6">
        <f>+E10+E31</f>
        <v>22100874570</v>
      </c>
    </row>
    <row r="39" spans="1:13">
      <c r="A39" s="101"/>
      <c r="B39" s="117" t="s">
        <v>184</v>
      </c>
      <c r="C39" s="112"/>
      <c r="D39" s="113"/>
      <c r="E39" s="6">
        <f>+E17+E36</f>
        <v>5457627051</v>
      </c>
    </row>
    <row r="40" spans="1:13">
      <c r="A40" s="100" t="s">
        <v>198</v>
      </c>
      <c r="B40" s="79" t="s">
        <v>183</v>
      </c>
      <c r="C40" s="80"/>
      <c r="D40" s="81"/>
      <c r="E40" s="6">
        <f>E38-E42</f>
        <v>1231202946</v>
      </c>
    </row>
    <row r="41" spans="1:13">
      <c r="A41" s="101"/>
      <c r="B41" s="117" t="s">
        <v>184</v>
      </c>
      <c r="C41" s="112"/>
      <c r="D41" s="113"/>
      <c r="E41" s="6">
        <f>E39-E43</f>
        <v>48232000</v>
      </c>
    </row>
    <row r="42" spans="1:13">
      <c r="A42" s="100" t="s">
        <v>199</v>
      </c>
      <c r="B42" s="79" t="s">
        <v>183</v>
      </c>
      <c r="C42" s="80"/>
      <c r="D42" s="81"/>
      <c r="E42" s="6">
        <v>20869671624</v>
      </c>
    </row>
    <row r="43" spans="1:13">
      <c r="A43" s="101"/>
      <c r="B43" s="117" t="s">
        <v>184</v>
      </c>
      <c r="C43" s="112"/>
      <c r="D43" s="113"/>
      <c r="E43" s="6">
        <v>5409395051</v>
      </c>
    </row>
    <row r="45" spans="1:13">
      <c r="A45" t="s">
        <v>200</v>
      </c>
      <c r="F45" s="7" t="s">
        <v>28</v>
      </c>
    </row>
    <row r="46" spans="1:13">
      <c r="A46" s="75" t="s">
        <v>152</v>
      </c>
      <c r="B46" s="75" t="s">
        <v>172</v>
      </c>
      <c r="C46" s="86" t="s">
        <v>201</v>
      </c>
      <c r="D46" s="118"/>
      <c r="E46" s="118"/>
      <c r="F46" s="87"/>
    </row>
    <row r="47" spans="1:13">
      <c r="A47" s="76"/>
      <c r="B47" s="76"/>
      <c r="C47" s="29" t="s">
        <v>184</v>
      </c>
      <c r="D47" s="28" t="s">
        <v>190</v>
      </c>
      <c r="E47" s="30" t="s">
        <v>183</v>
      </c>
      <c r="F47" s="28" t="s">
        <v>195</v>
      </c>
    </row>
    <row r="48" spans="1:13">
      <c r="A48" s="49" t="s">
        <v>202</v>
      </c>
      <c r="B48" s="6">
        <v>24831700259</v>
      </c>
      <c r="C48" s="6">
        <f>+E39-C49</f>
        <v>5349560811</v>
      </c>
      <c r="D48" s="6">
        <v>1148274000</v>
      </c>
      <c r="E48" s="6">
        <f>+B48-C48-D48-F48</f>
        <v>22422409955</v>
      </c>
      <c r="F48" s="6">
        <v>-4088544507</v>
      </c>
    </row>
    <row r="49" spans="1:6">
      <c r="A49" s="49" t="s">
        <v>203</v>
      </c>
      <c r="B49" s="6">
        <v>5114115967</v>
      </c>
      <c r="C49" s="6">
        <f>106338240+774000+954000</f>
        <v>108066240</v>
      </c>
      <c r="D49" s="6">
        <f>2011400000+2500000</f>
        <v>2013900000</v>
      </c>
      <c r="E49" s="6">
        <f t="shared" ref="E49:E51" si="0">+B49-C49-D49-F49</f>
        <v>2992149727</v>
      </c>
      <c r="F49" s="6">
        <v>0</v>
      </c>
    </row>
    <row r="50" spans="1:6">
      <c r="A50" s="49" t="s">
        <v>204</v>
      </c>
      <c r="B50" s="6">
        <v>2292350304</v>
      </c>
      <c r="C50" s="6">
        <v>0</v>
      </c>
      <c r="D50" s="6">
        <v>0</v>
      </c>
      <c r="E50" s="6">
        <f t="shared" si="0"/>
        <v>2292350304</v>
      </c>
      <c r="F50" s="6">
        <v>0</v>
      </c>
    </row>
    <row r="51" spans="1:6">
      <c r="A51" s="49" t="s">
        <v>195</v>
      </c>
      <c r="B51" s="6">
        <v>0</v>
      </c>
      <c r="C51" s="6">
        <v>0</v>
      </c>
      <c r="D51" s="6">
        <v>0</v>
      </c>
      <c r="E51" s="6">
        <f t="shared" si="0"/>
        <v>0</v>
      </c>
      <c r="F51" s="6">
        <v>0</v>
      </c>
    </row>
    <row r="52" spans="1:6">
      <c r="A52" s="3" t="s">
        <v>19</v>
      </c>
      <c r="B52" s="6">
        <f>SUM(B48:B51)</f>
        <v>32238166530</v>
      </c>
      <c r="C52" s="6">
        <f t="shared" ref="C52:F52" si="1">SUM(C48:C51)</f>
        <v>5457627051</v>
      </c>
      <c r="D52" s="6">
        <f t="shared" si="1"/>
        <v>3162174000</v>
      </c>
      <c r="E52" s="6">
        <f t="shared" si="1"/>
        <v>27706909986</v>
      </c>
      <c r="F52" s="6">
        <f t="shared" si="1"/>
        <v>-4088544507</v>
      </c>
    </row>
    <row r="54" spans="1:6">
      <c r="A54" s="50" t="s">
        <v>246</v>
      </c>
    </row>
    <row r="55" spans="1:6">
      <c r="A55" s="13" t="s">
        <v>205</v>
      </c>
      <c r="B55" s="7" t="s">
        <v>28</v>
      </c>
    </row>
    <row r="56" spans="1:6">
      <c r="A56" s="75" t="s">
        <v>60</v>
      </c>
      <c r="B56" s="75" t="s">
        <v>156</v>
      </c>
    </row>
    <row r="57" spans="1:6">
      <c r="A57" s="76"/>
      <c r="B57" s="76"/>
    </row>
    <row r="58" spans="1:6">
      <c r="A58" s="26" t="s">
        <v>206</v>
      </c>
      <c r="B58" s="6">
        <v>4018376198</v>
      </c>
    </row>
    <row r="59" spans="1:6">
      <c r="A59" s="3" t="s">
        <v>19</v>
      </c>
      <c r="B59" s="6">
        <f>SUM(B58:B58)</f>
        <v>4018376198</v>
      </c>
    </row>
  </sheetData>
  <mergeCells count="48">
    <mergeCell ref="A38:A39"/>
    <mergeCell ref="B38:D38"/>
    <mergeCell ref="B39:D39"/>
    <mergeCell ref="C28:D28"/>
    <mergeCell ref="C27:D27"/>
    <mergeCell ref="C29:D29"/>
    <mergeCell ref="A19:A37"/>
    <mergeCell ref="B19:B31"/>
    <mergeCell ref="C19:D19"/>
    <mergeCell ref="C20:D20"/>
    <mergeCell ref="C21:D21"/>
    <mergeCell ref="C23:D23"/>
    <mergeCell ref="C24:D24"/>
    <mergeCell ref="C25:D25"/>
    <mergeCell ref="C26:D26"/>
    <mergeCell ref="C31:D31"/>
    <mergeCell ref="A40:A41"/>
    <mergeCell ref="B40:D40"/>
    <mergeCell ref="B41:D41"/>
    <mergeCell ref="A42:A43"/>
    <mergeCell ref="B42:D42"/>
    <mergeCell ref="B43:D43"/>
    <mergeCell ref="A46:A47"/>
    <mergeCell ref="B46:B47"/>
    <mergeCell ref="C46:F46"/>
    <mergeCell ref="A56:A57"/>
    <mergeCell ref="B56:B57"/>
    <mergeCell ref="B37:D37"/>
    <mergeCell ref="C3:D3"/>
    <mergeCell ref="C4:D4"/>
    <mergeCell ref="C5:D5"/>
    <mergeCell ref="C10:D10"/>
    <mergeCell ref="C11:C13"/>
    <mergeCell ref="B18:D18"/>
    <mergeCell ref="B32:B36"/>
    <mergeCell ref="C32:C35"/>
    <mergeCell ref="C36:D36"/>
    <mergeCell ref="C30:D30"/>
    <mergeCell ref="C22:D22"/>
    <mergeCell ref="A4:A18"/>
    <mergeCell ref="B4:B10"/>
    <mergeCell ref="B11:B17"/>
    <mergeCell ref="C17:D17"/>
    <mergeCell ref="C14:C16"/>
    <mergeCell ref="C6:D6"/>
    <mergeCell ref="C7:D7"/>
    <mergeCell ref="C8:D8"/>
    <mergeCell ref="C9:D9"/>
  </mergeCells>
  <phoneticPr fontId="4"/>
  <pageMargins left="0.7" right="0.7" top="0.75" bottom="0.75" header="0.3" footer="0.3"/>
  <pageSetup paperSize="9" scale="8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7"/>
  <sheetViews>
    <sheetView tabSelected="1" zoomScaleNormal="100" workbookViewId="0">
      <selection activeCell="F19" sqref="F19"/>
    </sheetView>
  </sheetViews>
  <sheetFormatPr defaultRowHeight="18.75"/>
  <cols>
    <col min="1" max="9" width="13.375" style="64" customWidth="1"/>
    <col min="10" max="16384" width="9" style="64"/>
  </cols>
  <sheetData>
    <row r="1" spans="1:8">
      <c r="A1" s="64" t="s">
        <v>313</v>
      </c>
    </row>
    <row r="2" spans="1:8">
      <c r="A2" s="64" t="s">
        <v>0</v>
      </c>
    </row>
    <row r="3" spans="1:8">
      <c r="A3" s="65" t="s">
        <v>1</v>
      </c>
      <c r="H3" s="66" t="s">
        <v>247</v>
      </c>
    </row>
    <row r="4" spans="1:8" ht="47.25">
      <c r="A4" s="67" t="s">
        <v>2</v>
      </c>
      <c r="B4" s="68" t="s">
        <v>3</v>
      </c>
      <c r="C4" s="68" t="s">
        <v>4</v>
      </c>
      <c r="D4" s="68" t="s">
        <v>5</v>
      </c>
      <c r="E4" s="68" t="s">
        <v>6</v>
      </c>
      <c r="F4" s="68" t="s">
        <v>7</v>
      </c>
      <c r="G4" s="68" t="s">
        <v>8</v>
      </c>
      <c r="H4" s="68" t="s">
        <v>9</v>
      </c>
    </row>
    <row r="5" spans="1:8">
      <c r="A5" s="69" t="s">
        <v>10</v>
      </c>
      <c r="B5" s="74">
        <f>+IF(Ⅰ!B5=0,"-",ROUND(Ⅰ!B5/1000,0))</f>
        <v>93440474</v>
      </c>
      <c r="C5" s="74">
        <f>+IF(Ⅰ!C5=0,"-",ROUND(Ⅰ!C5/1000,0))</f>
        <v>2125452</v>
      </c>
      <c r="D5" s="74">
        <f>+IF(Ⅰ!D5=0,"-",ROUND(Ⅰ!D5/1000,0))</f>
        <v>543100</v>
      </c>
      <c r="E5" s="74">
        <f>+IF(Ⅰ!E5=0,"-",ROUND(Ⅰ!E5/1000,0))</f>
        <v>95022826</v>
      </c>
      <c r="F5" s="74">
        <f>+IF(Ⅰ!F5=0,"-",ROUND(Ⅰ!F5/1000,0))</f>
        <v>41601312</v>
      </c>
      <c r="G5" s="74">
        <f>+IF(Ⅰ!G5=0,"-",ROUND(Ⅰ!G5/1000,0))</f>
        <v>1845717</v>
      </c>
      <c r="H5" s="74">
        <f>+IF(Ⅰ!H5=0,"-",ROUND(Ⅰ!H5/1000,0))</f>
        <v>53421514</v>
      </c>
    </row>
    <row r="6" spans="1:8">
      <c r="A6" s="70" t="s">
        <v>11</v>
      </c>
      <c r="B6" s="74">
        <f>+IF(Ⅰ!B6=0,"-",ROUND(Ⅰ!B6/1000,0))</f>
        <v>19944281</v>
      </c>
      <c r="C6" s="74">
        <f>+IF(Ⅰ!C6=0,"-",ROUND(Ⅰ!C6/1000,0))</f>
        <v>647315</v>
      </c>
      <c r="D6" s="74">
        <f>+IF(Ⅰ!D6=0,"-",ROUND(Ⅰ!D6/1000,0))</f>
        <v>177365</v>
      </c>
      <c r="E6" s="74">
        <f>+IF(Ⅰ!E6=0,"-",ROUND(Ⅰ!E6/1000,0))</f>
        <v>20414230</v>
      </c>
      <c r="F6" s="74" t="str">
        <f>+IF(Ⅰ!F6=0,"-",ROUND(Ⅰ!F6/1000,0))</f>
        <v>-</v>
      </c>
      <c r="G6" s="74" t="str">
        <f>+IF(Ⅰ!G6=0,"-",ROUND(Ⅰ!G6/1000,0))</f>
        <v>-</v>
      </c>
      <c r="H6" s="74">
        <f>+IF(Ⅰ!H6=0,"-",ROUND(Ⅰ!H6/1000,0))</f>
        <v>20414230</v>
      </c>
    </row>
    <row r="7" spans="1:8">
      <c r="A7" s="70" t="s">
        <v>12</v>
      </c>
      <c r="B7" s="74">
        <f>+IF(Ⅰ!B7=0,"-",ROUND(Ⅰ!B7/1000,0))</f>
        <v>1180303</v>
      </c>
      <c r="C7" s="74" t="str">
        <f>+IF(Ⅰ!C7=0,"-",ROUND(Ⅰ!C7/1000,0))</f>
        <v>-</v>
      </c>
      <c r="D7" s="74" t="str">
        <f>+IF(Ⅰ!D7=0,"-",ROUND(Ⅰ!D7/1000,0))</f>
        <v>-</v>
      </c>
      <c r="E7" s="74">
        <f>+IF(Ⅰ!E7=0,"-",ROUND(Ⅰ!E7/1000,0))</f>
        <v>1180303</v>
      </c>
      <c r="F7" s="74" t="str">
        <f>+IF(Ⅰ!F7=0,"-",ROUND(Ⅰ!F7/1000,0))</f>
        <v>-</v>
      </c>
      <c r="G7" s="74" t="str">
        <f>+IF(Ⅰ!G7=0,"-",ROUND(Ⅰ!G7/1000,0))</f>
        <v>-</v>
      </c>
      <c r="H7" s="74">
        <f>+IF(Ⅰ!H7=0,"-",ROUND(Ⅰ!H7/1000,0))</f>
        <v>1180303</v>
      </c>
    </row>
    <row r="8" spans="1:8">
      <c r="A8" s="70" t="s">
        <v>13</v>
      </c>
      <c r="B8" s="74">
        <f>+IF(Ⅰ!B8=0,"-",ROUND(Ⅰ!B8/1000,0))</f>
        <v>62706467</v>
      </c>
      <c r="C8" s="74">
        <f>+IF(Ⅰ!C8=0,"-",ROUND(Ⅰ!C8/1000,0))</f>
        <v>632706</v>
      </c>
      <c r="D8" s="74">
        <f>+IF(Ⅰ!D8=0,"-",ROUND(Ⅰ!D8/1000,0))</f>
        <v>286817</v>
      </c>
      <c r="E8" s="74">
        <f>+IF(Ⅰ!E8=0,"-",ROUND(Ⅰ!E8/1000,0))</f>
        <v>63052356</v>
      </c>
      <c r="F8" s="74">
        <f>+IF(Ⅰ!F8=0,"-",ROUND(Ⅰ!F8/1000,0))</f>
        <v>35730874</v>
      </c>
      <c r="G8" s="74">
        <f>+IF(Ⅰ!G8=0,"-",ROUND(Ⅰ!G8/1000,0))</f>
        <v>1400904</v>
      </c>
      <c r="H8" s="74">
        <f>+IF(Ⅰ!H8=0,"-",ROUND(Ⅰ!H8/1000,0))</f>
        <v>27321481</v>
      </c>
    </row>
    <row r="9" spans="1:8">
      <c r="A9" s="70" t="s">
        <v>14</v>
      </c>
      <c r="B9" s="74">
        <f>+IF(Ⅰ!B9=0,"-",ROUND(Ⅰ!B9/1000,0))</f>
        <v>1253085</v>
      </c>
      <c r="C9" s="74">
        <f>+IF(Ⅰ!C9=0,"-",ROUND(Ⅰ!C9/1000,0))</f>
        <v>41917</v>
      </c>
      <c r="D9" s="74">
        <f>+IF(Ⅰ!D9=0,"-",ROUND(Ⅰ!D9/1000,0))</f>
        <v>4552</v>
      </c>
      <c r="E9" s="74">
        <f>+IF(Ⅰ!E9=0,"-",ROUND(Ⅰ!E9/1000,0))</f>
        <v>1290450</v>
      </c>
      <c r="F9" s="74">
        <f>+IF(Ⅰ!F9=0,"-",ROUND(Ⅰ!F9/1000,0))</f>
        <v>729164</v>
      </c>
      <c r="G9" s="74">
        <f>+IF(Ⅰ!G9=0,"-",ROUND(Ⅰ!G9/1000,0))</f>
        <v>37654</v>
      </c>
      <c r="H9" s="74">
        <f>+IF(Ⅰ!H9=0,"-",ROUND(Ⅰ!H9/1000,0))</f>
        <v>561286</v>
      </c>
    </row>
    <row r="10" spans="1:8">
      <c r="A10" s="70" t="s">
        <v>15</v>
      </c>
      <c r="B10" s="74">
        <f>+IF(Ⅰ!B10=0,"-",ROUND(Ⅰ!B10/1000,0))</f>
        <v>8266604</v>
      </c>
      <c r="C10" s="74">
        <f>+IF(Ⅰ!C10=0,"-",ROUND(Ⅰ!C10/1000,0))</f>
        <v>97200</v>
      </c>
      <c r="D10" s="74" t="str">
        <f>+IF(Ⅰ!D10=0,"-",ROUND(Ⅰ!D10/1000,0))</f>
        <v>-</v>
      </c>
      <c r="E10" s="74">
        <f>+IF(Ⅰ!E10=0,"-",ROUND(Ⅰ!E10/1000,0))</f>
        <v>8363804</v>
      </c>
      <c r="F10" s="74">
        <f>+IF(Ⅰ!F10=0,"-",ROUND(Ⅰ!F10/1000,0))</f>
        <v>5141273</v>
      </c>
      <c r="G10" s="74">
        <f>+IF(Ⅰ!G10=0,"-",ROUND(Ⅰ!G10/1000,0))</f>
        <v>407158</v>
      </c>
      <c r="H10" s="74">
        <f>+IF(Ⅰ!H10=0,"-",ROUND(Ⅰ!H10/1000,0))</f>
        <v>3222531</v>
      </c>
    </row>
    <row r="11" spans="1:8">
      <c r="A11" s="70" t="s">
        <v>16</v>
      </c>
      <c r="B11" s="74">
        <f>+IF(Ⅰ!B11=0,"-",ROUND(Ⅰ!B11/1000,0))</f>
        <v>89734</v>
      </c>
      <c r="C11" s="74">
        <f>+IF(Ⅰ!C11=0,"-",ROUND(Ⅰ!C11/1000,0))</f>
        <v>706314</v>
      </c>
      <c r="D11" s="74">
        <f>+IF(Ⅰ!D11=0,"-",ROUND(Ⅰ!D11/1000,0))</f>
        <v>74365</v>
      </c>
      <c r="E11" s="74">
        <f>+IF(Ⅰ!E11=0,"-",ROUND(Ⅰ!E11/1000,0))</f>
        <v>721682</v>
      </c>
      <c r="F11" s="74" t="str">
        <f>+IF(Ⅰ!F11=0,"-",ROUND(Ⅰ!F11/1000,0))</f>
        <v>-</v>
      </c>
      <c r="G11" s="74" t="str">
        <f>+IF(Ⅰ!G11=0,"-",ROUND(Ⅰ!G11/1000,0))</f>
        <v>-</v>
      </c>
      <c r="H11" s="74">
        <f>+IF(Ⅰ!H11=0,"-",ROUND(Ⅰ!H11/1000,0))</f>
        <v>721682</v>
      </c>
    </row>
    <row r="12" spans="1:8">
      <c r="A12" s="69" t="s">
        <v>17</v>
      </c>
      <c r="B12" s="74">
        <f>+IF(Ⅰ!B12=0,"-",ROUND(Ⅰ!B12/1000,0))</f>
        <v>162007865</v>
      </c>
      <c r="C12" s="74">
        <f>+IF(Ⅰ!C12=0,"-",ROUND(Ⅰ!C12/1000,0))</f>
        <v>2713326</v>
      </c>
      <c r="D12" s="74">
        <f>+IF(Ⅰ!D12=0,"-",ROUND(Ⅰ!D12/1000,0))</f>
        <v>783373</v>
      </c>
      <c r="E12" s="74">
        <f>+IF(Ⅰ!E12=0,"-",ROUND(Ⅰ!E12/1000,0))</f>
        <v>163937817</v>
      </c>
      <c r="F12" s="74">
        <f>+IF(Ⅰ!F12=0,"-",ROUND(Ⅰ!F12/1000,0))</f>
        <v>93147069</v>
      </c>
      <c r="G12" s="74">
        <f>+IF(Ⅰ!G12=0,"-",ROUND(Ⅰ!G12/1000,0))</f>
        <v>1504465</v>
      </c>
      <c r="H12" s="74">
        <f>+IF(Ⅰ!H12=0,"-",ROUND(Ⅰ!H12/1000,0))</f>
        <v>70790748</v>
      </c>
    </row>
    <row r="13" spans="1:8">
      <c r="A13" s="70" t="s">
        <v>11</v>
      </c>
      <c r="B13" s="74">
        <f>+IF(Ⅰ!B13=0,"-",ROUND(Ⅰ!B13/1000,0))</f>
        <v>47422104</v>
      </c>
      <c r="C13" s="74">
        <f>+IF(Ⅰ!C13=0,"-",ROUND(Ⅰ!C13/1000,0))</f>
        <v>27275</v>
      </c>
      <c r="D13" s="74">
        <f>+IF(Ⅰ!D13=0,"-",ROUND(Ⅰ!D13/1000,0))</f>
        <v>623904</v>
      </c>
      <c r="E13" s="74">
        <f>+IF(Ⅰ!E13=0,"-",ROUND(Ⅰ!E13/1000,0))</f>
        <v>46825475</v>
      </c>
      <c r="F13" s="74" t="str">
        <f>+IF(Ⅰ!F13=0,"-",ROUND(Ⅰ!F13/1000,0))</f>
        <v>-</v>
      </c>
      <c r="G13" s="74" t="str">
        <f>+IF(Ⅰ!G13=0,"-",ROUND(Ⅰ!G13/1000,0))</f>
        <v>-</v>
      </c>
      <c r="H13" s="74">
        <f>+IF(Ⅰ!H13=0,"-",ROUND(Ⅰ!H13/1000,0))</f>
        <v>46825475</v>
      </c>
    </row>
    <row r="14" spans="1:8">
      <c r="A14" s="70" t="s">
        <v>13</v>
      </c>
      <c r="B14" s="74">
        <f>+IF(Ⅰ!B14=0,"-",ROUND(Ⅰ!B14/1000,0))</f>
        <v>1105695</v>
      </c>
      <c r="C14" s="74">
        <f>+IF(Ⅰ!C14=0,"-",ROUND(Ⅰ!C14/1000,0))</f>
        <v>21364</v>
      </c>
      <c r="D14" s="74" t="str">
        <f>+IF(Ⅰ!D14=0,"-",ROUND(Ⅰ!D14/1000,0))</f>
        <v>-</v>
      </c>
      <c r="E14" s="74">
        <f>+IF(Ⅰ!E14=0,"-",ROUND(Ⅰ!E14/1000,0))</f>
        <v>1127059</v>
      </c>
      <c r="F14" s="74">
        <f>+IF(Ⅰ!F14=0,"-",ROUND(Ⅰ!F14/1000,0))</f>
        <v>601277</v>
      </c>
      <c r="G14" s="74">
        <f>+IF(Ⅰ!G14=0,"-",ROUND(Ⅰ!G14/1000,0))</f>
        <v>30305</v>
      </c>
      <c r="H14" s="74">
        <f>+IF(Ⅰ!H14=0,"-",ROUND(Ⅰ!H14/1000,0))</f>
        <v>525782</v>
      </c>
    </row>
    <row r="15" spans="1:8">
      <c r="A15" s="70" t="s">
        <v>14</v>
      </c>
      <c r="B15" s="74">
        <f>+IF(Ⅰ!B15=0,"-",ROUND(Ⅰ!B15/1000,0))</f>
        <v>106037933</v>
      </c>
      <c r="C15" s="74">
        <f>+IF(Ⅰ!C15=0,"-",ROUND(Ⅰ!C15/1000,0))</f>
        <v>973190</v>
      </c>
      <c r="D15" s="74">
        <f>+IF(Ⅰ!D15=0,"-",ROUND(Ⅰ!D15/1000,0))</f>
        <v>3600</v>
      </c>
      <c r="E15" s="74">
        <f>+IF(Ⅰ!E15=0,"-",ROUND(Ⅰ!E15/1000,0))</f>
        <v>107007523</v>
      </c>
      <c r="F15" s="74">
        <f>+IF(Ⅰ!F15=0,"-",ROUND(Ⅰ!F15/1000,0))</f>
        <v>86724050</v>
      </c>
      <c r="G15" s="74">
        <f>+IF(Ⅰ!G15=0,"-",ROUND(Ⅰ!G15/1000,0))</f>
        <v>1326314</v>
      </c>
      <c r="H15" s="74">
        <f>+IF(Ⅰ!H15=0,"-",ROUND(Ⅰ!H15/1000,0))</f>
        <v>20283474</v>
      </c>
    </row>
    <row r="16" spans="1:8">
      <c r="A16" s="70" t="s">
        <v>15</v>
      </c>
      <c r="B16" s="74">
        <f>+IF(Ⅰ!B16=0,"-",ROUND(Ⅰ!B16/1000,0))</f>
        <v>6828215</v>
      </c>
      <c r="C16" s="74">
        <f>+IF(Ⅰ!C16=0,"-",ROUND(Ⅰ!C16/1000,0))</f>
        <v>1159255</v>
      </c>
      <c r="D16" s="74" t="str">
        <f>+IF(Ⅰ!D16=0,"-",ROUND(Ⅰ!D16/1000,0))</f>
        <v>-</v>
      </c>
      <c r="E16" s="74">
        <f>+IF(Ⅰ!E16=0,"-",ROUND(Ⅰ!E16/1000,0))</f>
        <v>7987470</v>
      </c>
      <c r="F16" s="74">
        <f>+IF(Ⅰ!F16=0,"-",ROUND(Ⅰ!F16/1000,0))</f>
        <v>5821742</v>
      </c>
      <c r="G16" s="74">
        <f>+IF(Ⅰ!G16=0,"-",ROUND(Ⅰ!G16/1000,0))</f>
        <v>147845</v>
      </c>
      <c r="H16" s="74">
        <f>+IF(Ⅰ!H16=0,"-",ROUND(Ⅰ!H16/1000,0))</f>
        <v>2165728</v>
      </c>
    </row>
    <row r="17" spans="1:9">
      <c r="A17" s="70" t="s">
        <v>16</v>
      </c>
      <c r="B17" s="74">
        <f>+IF(Ⅰ!B17=0,"-",ROUND(Ⅰ!B17/1000,0))</f>
        <v>613916</v>
      </c>
      <c r="C17" s="74">
        <f>+IF(Ⅰ!C17=0,"-",ROUND(Ⅰ!C17/1000,0))</f>
        <v>532242</v>
      </c>
      <c r="D17" s="74">
        <f>+IF(Ⅰ!D17=0,"-",ROUND(Ⅰ!D17/1000,0))</f>
        <v>155869</v>
      </c>
      <c r="E17" s="74">
        <f>+IF(Ⅰ!E17=0,"-",ROUND(Ⅰ!E17/1000,0))</f>
        <v>990289</v>
      </c>
      <c r="F17" s="74" t="str">
        <f>+IF(Ⅰ!F17=0,"-",ROUND(Ⅰ!F17/1000,0))</f>
        <v>-</v>
      </c>
      <c r="G17" s="74" t="str">
        <f>+IF(Ⅰ!G17=0,"-",ROUND(Ⅰ!G17/1000,0))</f>
        <v>-</v>
      </c>
      <c r="H17" s="74">
        <f>+IF(Ⅰ!H17=0,"-",ROUND(Ⅰ!H17/1000,0))</f>
        <v>990289</v>
      </c>
    </row>
    <row r="18" spans="1:9">
      <c r="A18" s="69" t="s">
        <v>18</v>
      </c>
      <c r="B18" s="74">
        <f>+IF(Ⅰ!B18=0,"-",ROUND(Ⅰ!B18/1000,0))</f>
        <v>4465520</v>
      </c>
      <c r="C18" s="74">
        <f>+IF(Ⅰ!C18=0,"-",ROUND(Ⅰ!C18/1000,0))</f>
        <v>311439</v>
      </c>
      <c r="D18" s="74">
        <f>+IF(Ⅰ!D18=0,"-",ROUND(Ⅰ!D18/1000,0))</f>
        <v>64256</v>
      </c>
      <c r="E18" s="74">
        <f>+IF(Ⅰ!E18=0,"-",ROUND(Ⅰ!E18/1000,0))</f>
        <v>4712704</v>
      </c>
      <c r="F18" s="74">
        <f>+IF(Ⅰ!F18=0,"-",ROUND(Ⅰ!F18/1000,0))</f>
        <v>3240012</v>
      </c>
      <c r="G18" s="74">
        <f>+IF(Ⅰ!G18=0,"-",ROUND(Ⅰ!G18/1000,0))</f>
        <v>117997</v>
      </c>
      <c r="H18" s="74">
        <f>+IF(Ⅰ!H18=0,"-",ROUND(Ⅰ!H18/1000,0))</f>
        <v>1472692</v>
      </c>
    </row>
    <row r="19" spans="1:9">
      <c r="A19" s="67" t="s">
        <v>19</v>
      </c>
      <c r="B19" s="74">
        <f>+IF(Ⅰ!B19=0,"-",ROUND(Ⅰ!B19/1000,0))</f>
        <v>259913859</v>
      </c>
      <c r="C19" s="74">
        <f>+IF(Ⅰ!C19=0,"-",ROUND(Ⅰ!C19/1000,0))</f>
        <v>5150217</v>
      </c>
      <c r="D19" s="74">
        <f>+IF(Ⅰ!D19=0,"-",ROUND(Ⅰ!D19/1000,0))</f>
        <v>1390729</v>
      </c>
      <c r="E19" s="74">
        <f>+IF(Ⅰ!E19=0,"-",ROUND(Ⅰ!E19/1000,0))</f>
        <v>263673347</v>
      </c>
      <c r="F19" s="74">
        <f>+IF(Ⅰ!F19=0,"-",ROUND(Ⅰ!F19/1000,0))</f>
        <v>137988393</v>
      </c>
      <c r="G19" s="74">
        <f>+IF(Ⅰ!G19=0,"-",ROUND(Ⅰ!G19/1000,0))</f>
        <v>3468179</v>
      </c>
      <c r="H19" s="74">
        <f>+IF(Ⅰ!H19=0,"-",ROUND(Ⅰ!H19/1000,0))</f>
        <v>125684954</v>
      </c>
    </row>
    <row r="21" spans="1:9">
      <c r="A21" s="71" t="s">
        <v>20</v>
      </c>
      <c r="I21" s="66" t="s">
        <v>247</v>
      </c>
    </row>
    <row r="22" spans="1:9" ht="31.5">
      <c r="A22" s="67" t="s">
        <v>2</v>
      </c>
      <c r="B22" s="68" t="s">
        <v>21</v>
      </c>
      <c r="C22" s="68" t="s">
        <v>22</v>
      </c>
      <c r="D22" s="68" t="s">
        <v>23</v>
      </c>
      <c r="E22" s="68" t="s">
        <v>24</v>
      </c>
      <c r="F22" s="68" t="s">
        <v>25</v>
      </c>
      <c r="G22" s="68" t="s">
        <v>26</v>
      </c>
      <c r="H22" s="68" t="s">
        <v>27</v>
      </c>
      <c r="I22" s="68" t="s">
        <v>19</v>
      </c>
    </row>
    <row r="23" spans="1:9">
      <c r="A23" s="69" t="s">
        <v>10</v>
      </c>
      <c r="B23" s="74">
        <f>+IF(Ⅰ!B23=0,"-",ROUND(Ⅰ!B23/1000,0))</f>
        <v>1436813</v>
      </c>
      <c r="C23" s="74">
        <f>+IF(Ⅰ!C23=0,"-",ROUND(Ⅰ!C23/1000,0))</f>
        <v>22578044</v>
      </c>
      <c r="D23" s="74">
        <f>+IF(Ⅰ!D23=0,"-",ROUND(Ⅰ!D23/1000,0))</f>
        <v>3755480</v>
      </c>
      <c r="E23" s="74">
        <f>+IF(Ⅰ!E23=0,"-",ROUND(Ⅰ!E23/1000,0))</f>
        <v>5301665</v>
      </c>
      <c r="F23" s="74">
        <f>+IF(Ⅰ!F23=0,"-",ROUND(Ⅰ!F23/1000,0))</f>
        <v>11158322</v>
      </c>
      <c r="G23" s="74">
        <f>+IF(Ⅰ!G23=0,"-",ROUND(Ⅰ!G23/1000,0))</f>
        <v>512304</v>
      </c>
      <c r="H23" s="74">
        <f>+IF(Ⅰ!H23=0,"-",ROUND(Ⅰ!H23/1000,0))</f>
        <v>8678886</v>
      </c>
      <c r="I23" s="74">
        <f>+IF(Ⅰ!I23=0,"-",ROUND(Ⅰ!I23/1000,0))</f>
        <v>53421514</v>
      </c>
    </row>
    <row r="24" spans="1:9">
      <c r="A24" s="70" t="s">
        <v>11</v>
      </c>
      <c r="B24" s="74">
        <f>+IF(Ⅰ!B24=0,"-",ROUND(Ⅰ!B24/1000,0))</f>
        <v>935920</v>
      </c>
      <c r="C24" s="74">
        <f>+IF(Ⅰ!C24=0,"-",ROUND(Ⅰ!C24/1000,0))</f>
        <v>8031335</v>
      </c>
      <c r="D24" s="74">
        <f>+IF(Ⅰ!D24=0,"-",ROUND(Ⅰ!D24/1000,0))</f>
        <v>802523</v>
      </c>
      <c r="E24" s="74">
        <f>+IF(Ⅰ!E24=0,"-",ROUND(Ⅰ!E24/1000,0))</f>
        <v>550346</v>
      </c>
      <c r="F24" s="74">
        <f>+IF(Ⅰ!F24=0,"-",ROUND(Ⅰ!F24/1000,0))</f>
        <v>6807188</v>
      </c>
      <c r="G24" s="74">
        <f>+IF(Ⅰ!G24=0,"-",ROUND(Ⅰ!G24/1000,0))</f>
        <v>155938</v>
      </c>
      <c r="H24" s="74">
        <f>+IF(Ⅰ!H24=0,"-",ROUND(Ⅰ!H24/1000,0))</f>
        <v>3130981</v>
      </c>
      <c r="I24" s="74">
        <f>+IF(Ⅰ!I24=0,"-",ROUND(Ⅰ!I24/1000,0))</f>
        <v>20414230</v>
      </c>
    </row>
    <row r="25" spans="1:9">
      <c r="A25" s="70" t="s">
        <v>12</v>
      </c>
      <c r="B25" s="74" t="str">
        <f>+IF(Ⅰ!B25=0,"-",ROUND(Ⅰ!B25/1000,0))</f>
        <v>-</v>
      </c>
      <c r="C25" s="74" t="str">
        <f>+IF(Ⅰ!C25=0,"-",ROUND(Ⅰ!C25/1000,0))</f>
        <v>-</v>
      </c>
      <c r="D25" s="74" t="str">
        <f>+IF(Ⅰ!D25=0,"-",ROUND(Ⅰ!D25/1000,0))</f>
        <v>-</v>
      </c>
      <c r="E25" s="74" t="str">
        <f>+IF(Ⅰ!E25=0,"-",ROUND(Ⅰ!E25/1000,0))</f>
        <v>-</v>
      </c>
      <c r="F25" s="74">
        <f>+IF(Ⅰ!F25=0,"-",ROUND(Ⅰ!F25/1000,0))</f>
        <v>1180303</v>
      </c>
      <c r="G25" s="74" t="str">
        <f>+IF(Ⅰ!G25=0,"-",ROUND(Ⅰ!G25/1000,0))</f>
        <v>-</v>
      </c>
      <c r="H25" s="74" t="str">
        <f>+IF(Ⅰ!H25=0,"-",ROUND(Ⅰ!H25/1000,0))</f>
        <v>-</v>
      </c>
      <c r="I25" s="74">
        <f>+IF(Ⅰ!I25=0,"-",ROUND(Ⅰ!I25/1000,0))</f>
        <v>1180303</v>
      </c>
    </row>
    <row r="26" spans="1:9">
      <c r="A26" s="70" t="s">
        <v>13</v>
      </c>
      <c r="B26" s="74">
        <f>+IF(Ⅰ!B26=0,"-",ROUND(Ⅰ!B26/1000,0))</f>
        <v>500800</v>
      </c>
      <c r="C26" s="74">
        <f>+IF(Ⅰ!C26=0,"-",ROUND(Ⅰ!C26/1000,0))</f>
        <v>13918009</v>
      </c>
      <c r="D26" s="74">
        <f>+IF(Ⅰ!D26=0,"-",ROUND(Ⅰ!D26/1000,0))</f>
        <v>2880238</v>
      </c>
      <c r="E26" s="74">
        <f>+IF(Ⅰ!E26=0,"-",ROUND(Ⅰ!E26/1000,0))</f>
        <v>1775507</v>
      </c>
      <c r="F26" s="74">
        <f>+IF(Ⅰ!F26=0,"-",ROUND(Ⅰ!F26/1000,0))</f>
        <v>2867831</v>
      </c>
      <c r="G26" s="74">
        <f>+IF(Ⅰ!G26=0,"-",ROUND(Ⅰ!G26/1000,0))</f>
        <v>273492</v>
      </c>
      <c r="H26" s="74">
        <f>+IF(Ⅰ!H26=0,"-",ROUND(Ⅰ!H26/1000,0))</f>
        <v>5105604</v>
      </c>
      <c r="I26" s="74">
        <f>+IF(Ⅰ!I26=0,"-",ROUND(Ⅰ!I26/1000,0))</f>
        <v>27321481</v>
      </c>
    </row>
    <row r="27" spans="1:9">
      <c r="A27" s="70" t="s">
        <v>14</v>
      </c>
      <c r="B27" s="74">
        <f>+IF(Ⅰ!B27=0,"-",ROUND(Ⅰ!B27/1000,0))</f>
        <v>94</v>
      </c>
      <c r="C27" s="74">
        <f>+IF(Ⅰ!C27=0,"-",ROUND(Ⅰ!C27/1000,0))</f>
        <v>54054</v>
      </c>
      <c r="D27" s="74">
        <f>+IF(Ⅰ!D27=0,"-",ROUND(Ⅰ!D27/1000,0))</f>
        <v>29479</v>
      </c>
      <c r="E27" s="74">
        <f>+IF(Ⅰ!E27=0,"-",ROUND(Ⅰ!E27/1000,0))</f>
        <v>4129</v>
      </c>
      <c r="F27" s="74">
        <f>+IF(Ⅰ!F27=0,"-",ROUND(Ⅰ!F27/1000,0))</f>
        <v>291119</v>
      </c>
      <c r="G27" s="74">
        <f>+IF(Ⅰ!G27=0,"-",ROUND(Ⅰ!G27/1000,0))</f>
        <v>82875</v>
      </c>
      <c r="H27" s="74">
        <f>+IF(Ⅰ!H27=0,"-",ROUND(Ⅰ!H27/1000,0))</f>
        <v>99537</v>
      </c>
      <c r="I27" s="74">
        <f>+IF(Ⅰ!I27=0,"-",ROUND(Ⅰ!I27/1000,0))</f>
        <v>561286</v>
      </c>
    </row>
    <row r="28" spans="1:9">
      <c r="A28" s="70" t="s">
        <v>15</v>
      </c>
      <c r="B28" s="74" t="str">
        <f>+IF(Ⅰ!B28=0,"-",ROUND(Ⅰ!B28/1000,0))</f>
        <v>-</v>
      </c>
      <c r="C28" s="74" t="str">
        <f>+IF(Ⅰ!C28=0,"-",ROUND(Ⅰ!C28/1000,0))</f>
        <v>-</v>
      </c>
      <c r="D28" s="74" t="str">
        <f>+IF(Ⅰ!D28=0,"-",ROUND(Ⅰ!D28/1000,0))</f>
        <v>-</v>
      </c>
      <c r="E28" s="74">
        <f>+IF(Ⅰ!E28=0,"-",ROUND(Ⅰ!E28/1000,0))</f>
        <v>2888683</v>
      </c>
      <c r="F28" s="74" t="str">
        <f>+IF(Ⅰ!F28=0,"-",ROUND(Ⅰ!F28/1000,0))</f>
        <v>-</v>
      </c>
      <c r="G28" s="74" t="str">
        <f>+IF(Ⅰ!G28=0,"-",ROUND(Ⅰ!G28/1000,0))</f>
        <v>-</v>
      </c>
      <c r="H28" s="74">
        <f>+IF(Ⅰ!H28=0,"-",ROUND(Ⅰ!H28/1000,0))</f>
        <v>333848</v>
      </c>
      <c r="I28" s="74">
        <f>+IF(Ⅰ!I28=0,"-",ROUND(Ⅰ!I28/1000,0))</f>
        <v>3222531</v>
      </c>
    </row>
    <row r="29" spans="1:9">
      <c r="A29" s="70" t="s">
        <v>16</v>
      </c>
      <c r="B29" s="74" t="str">
        <f>+IF(Ⅰ!B29=0,"-",ROUND(Ⅰ!B29/1000,0))</f>
        <v>-</v>
      </c>
      <c r="C29" s="74">
        <f>+IF(Ⅰ!C29=0,"-",ROUND(Ⅰ!C29/1000,0))</f>
        <v>574646</v>
      </c>
      <c r="D29" s="74">
        <f>+IF(Ⅰ!D29=0,"-",ROUND(Ⅰ!D29/1000,0))</f>
        <v>43240</v>
      </c>
      <c r="E29" s="74">
        <f>+IF(Ⅰ!E29=0,"-",ROUND(Ⅰ!E29/1000,0))</f>
        <v>83000</v>
      </c>
      <c r="F29" s="74">
        <f>+IF(Ⅰ!F29=0,"-",ROUND(Ⅰ!F29/1000,0))</f>
        <v>11880</v>
      </c>
      <c r="G29" s="74" t="str">
        <f>+IF(Ⅰ!G29=0,"-",ROUND(Ⅰ!G29/1000,0))</f>
        <v>-</v>
      </c>
      <c r="H29" s="74">
        <f>+IF(Ⅰ!H29=0,"-",ROUND(Ⅰ!H29/1000,0))</f>
        <v>8916</v>
      </c>
      <c r="I29" s="74">
        <f>+IF(Ⅰ!I29=0,"-",ROUND(Ⅰ!I29/1000,0))</f>
        <v>721682</v>
      </c>
    </row>
    <row r="30" spans="1:9">
      <c r="A30" s="69" t="s">
        <v>17</v>
      </c>
      <c r="B30" s="74">
        <f>+IF(Ⅰ!B30=0,"-",ROUND(Ⅰ!B30/1000,0))</f>
        <v>67964981</v>
      </c>
      <c r="C30" s="74" t="str">
        <f>+IF(Ⅰ!C30=0,"-",ROUND(Ⅰ!C30/1000,0))</f>
        <v>-</v>
      </c>
      <c r="D30" s="74" t="str">
        <f>+IF(Ⅰ!D30=0,"-",ROUND(Ⅰ!D30/1000,0))</f>
        <v>-</v>
      </c>
      <c r="E30" s="74" t="str">
        <f>+IF(Ⅰ!E30=0,"-",ROUND(Ⅰ!E30/1000,0))</f>
        <v>-</v>
      </c>
      <c r="F30" s="74">
        <f>+IF(Ⅰ!F30=0,"-",ROUND(Ⅰ!F30/1000,0))</f>
        <v>77</v>
      </c>
      <c r="G30" s="74" t="str">
        <f>+IF(Ⅰ!G30=0,"-",ROUND(Ⅰ!G30/1000,0))</f>
        <v>-</v>
      </c>
      <c r="H30" s="74">
        <f>+IF(Ⅰ!H30=0,"-",ROUND(Ⅰ!H30/1000,0))</f>
        <v>2825690</v>
      </c>
      <c r="I30" s="74">
        <f>+IF(Ⅰ!I30=0,"-",ROUND(Ⅰ!I30/1000,0))</f>
        <v>70790748</v>
      </c>
    </row>
    <row r="31" spans="1:9">
      <c r="A31" s="70" t="s">
        <v>11</v>
      </c>
      <c r="B31" s="74">
        <f>+IF(Ⅰ!B31=0,"-",ROUND(Ⅰ!B31/1000,0))</f>
        <v>46577934</v>
      </c>
      <c r="C31" s="74" t="str">
        <f>+IF(Ⅰ!C31=0,"-",ROUND(Ⅰ!C31/1000,0))</f>
        <v>-</v>
      </c>
      <c r="D31" s="74" t="str">
        <f>+IF(Ⅰ!D31=0,"-",ROUND(Ⅰ!D31/1000,0))</f>
        <v>-</v>
      </c>
      <c r="E31" s="74" t="str">
        <f>+IF(Ⅰ!E31=0,"-",ROUND(Ⅰ!E31/1000,0))</f>
        <v>-</v>
      </c>
      <c r="F31" s="74">
        <f>+IF(Ⅰ!F31=0,"-",ROUND(Ⅰ!F31/1000,0))</f>
        <v>77</v>
      </c>
      <c r="G31" s="74" t="str">
        <f>+IF(Ⅰ!G31=0,"-",ROUND(Ⅰ!G31/1000,0))</f>
        <v>-</v>
      </c>
      <c r="H31" s="74">
        <f>+IF(Ⅰ!H31=0,"-",ROUND(Ⅰ!H31/1000,0))</f>
        <v>247464</v>
      </c>
      <c r="I31" s="74">
        <f>+IF(Ⅰ!I31=0,"-",ROUND(Ⅰ!I31/1000,0))</f>
        <v>46825475</v>
      </c>
    </row>
    <row r="32" spans="1:9">
      <c r="A32" s="70" t="s">
        <v>13</v>
      </c>
      <c r="B32" s="74">
        <f>+IF(Ⅰ!B32=0,"-",ROUND(Ⅰ!B32/1000,0))</f>
        <v>113284</v>
      </c>
      <c r="C32" s="74" t="str">
        <f>+IF(Ⅰ!C32=0,"-",ROUND(Ⅰ!C32/1000,0))</f>
        <v>-</v>
      </c>
      <c r="D32" s="74" t="str">
        <f>+IF(Ⅰ!D32=0,"-",ROUND(Ⅰ!D32/1000,0))</f>
        <v>-</v>
      </c>
      <c r="E32" s="74" t="str">
        <f>+IF(Ⅰ!E32=0,"-",ROUND(Ⅰ!E32/1000,0))</f>
        <v>-</v>
      </c>
      <c r="F32" s="74" t="str">
        <f>+IF(Ⅰ!F32=0,"-",ROUND(Ⅰ!F32/1000,0))</f>
        <v>-</v>
      </c>
      <c r="G32" s="74" t="str">
        <f>+IF(Ⅰ!G32=0,"-",ROUND(Ⅰ!G32/1000,0))</f>
        <v>-</v>
      </c>
      <c r="H32" s="74">
        <f>+IF(Ⅰ!H32=0,"-",ROUND(Ⅰ!H32/1000,0))</f>
        <v>412498</v>
      </c>
      <c r="I32" s="74">
        <f>+IF(Ⅰ!I32=0,"-",ROUND(Ⅰ!I32/1000,0))</f>
        <v>525782</v>
      </c>
    </row>
    <row r="33" spans="1:9">
      <c r="A33" s="70" t="s">
        <v>14</v>
      </c>
      <c r="B33" s="74">
        <f>+IF(Ⅰ!B33=0,"-",ROUND(Ⅰ!B33/1000,0))</f>
        <v>20283474</v>
      </c>
      <c r="C33" s="74" t="str">
        <f>+IF(Ⅰ!C33=0,"-",ROUND(Ⅰ!C33/1000,0))</f>
        <v>-</v>
      </c>
      <c r="D33" s="74" t="str">
        <f>+IF(Ⅰ!D33=0,"-",ROUND(Ⅰ!D33/1000,0))</f>
        <v>-</v>
      </c>
      <c r="E33" s="74" t="str">
        <f>+IF(Ⅰ!E33=0,"-",ROUND(Ⅰ!E33/1000,0))</f>
        <v>-</v>
      </c>
      <c r="F33" s="74" t="str">
        <f>+IF(Ⅰ!F33=0,"-",ROUND(Ⅰ!F33/1000,0))</f>
        <v>-</v>
      </c>
      <c r="G33" s="74" t="str">
        <f>+IF(Ⅰ!G33=0,"-",ROUND(Ⅰ!G33/1000,0))</f>
        <v>-</v>
      </c>
      <c r="H33" s="74" t="str">
        <f>+IF(Ⅰ!H33=0,"-",ROUND(Ⅰ!H33/1000,0))</f>
        <v>-</v>
      </c>
      <c r="I33" s="74">
        <f>+IF(Ⅰ!I33=0,"-",ROUND(Ⅰ!I33/1000,0))</f>
        <v>20283474</v>
      </c>
    </row>
    <row r="34" spans="1:9">
      <c r="A34" s="70" t="s">
        <v>15</v>
      </c>
      <c r="B34" s="74" t="str">
        <f>+IF(Ⅰ!B34=0,"-",ROUND(Ⅰ!B34/1000,0))</f>
        <v>-</v>
      </c>
      <c r="C34" s="74" t="str">
        <f>+IF(Ⅰ!C34=0,"-",ROUND(Ⅰ!C34/1000,0))</f>
        <v>-</v>
      </c>
      <c r="D34" s="74" t="str">
        <f>+IF(Ⅰ!D34=0,"-",ROUND(Ⅰ!D34/1000,0))</f>
        <v>-</v>
      </c>
      <c r="E34" s="74" t="str">
        <f>+IF(Ⅰ!E34=0,"-",ROUND(Ⅰ!E34/1000,0))</f>
        <v>-</v>
      </c>
      <c r="F34" s="74" t="str">
        <f>+IF(Ⅰ!F34=0,"-",ROUND(Ⅰ!F34/1000,0))</f>
        <v>-</v>
      </c>
      <c r="G34" s="74" t="str">
        <f>+IF(Ⅰ!G34=0,"-",ROUND(Ⅰ!G34/1000,0))</f>
        <v>-</v>
      </c>
      <c r="H34" s="74">
        <f>+IF(Ⅰ!H34=0,"-",ROUND(Ⅰ!H34/1000,0))</f>
        <v>2165728</v>
      </c>
      <c r="I34" s="74">
        <f>+IF(Ⅰ!I34=0,"-",ROUND(Ⅰ!I34/1000,0))</f>
        <v>2165728</v>
      </c>
    </row>
    <row r="35" spans="1:9">
      <c r="A35" s="70" t="s">
        <v>16</v>
      </c>
      <c r="B35" s="74">
        <f>+IF(Ⅰ!B35=0,"-",ROUND(Ⅰ!B35/1000,0))</f>
        <v>990289</v>
      </c>
      <c r="C35" s="74" t="str">
        <f>+IF(Ⅰ!C35=0,"-",ROUND(Ⅰ!C35/1000,0))</f>
        <v>-</v>
      </c>
      <c r="D35" s="74" t="str">
        <f>+IF(Ⅰ!D35=0,"-",ROUND(Ⅰ!D35/1000,0))</f>
        <v>-</v>
      </c>
      <c r="E35" s="74" t="str">
        <f>+IF(Ⅰ!E35=0,"-",ROUND(Ⅰ!E35/1000,0))</f>
        <v>-</v>
      </c>
      <c r="F35" s="74" t="str">
        <f>+IF(Ⅰ!F35=0,"-",ROUND(Ⅰ!F35/1000,0))</f>
        <v>-</v>
      </c>
      <c r="G35" s="74" t="str">
        <f>+IF(Ⅰ!G35=0,"-",ROUND(Ⅰ!G35/1000,0))</f>
        <v>-</v>
      </c>
      <c r="H35" s="74" t="str">
        <f>+IF(Ⅰ!H35=0,"-",ROUND(Ⅰ!H35/1000,0))</f>
        <v>-</v>
      </c>
      <c r="I35" s="74">
        <f>+IF(Ⅰ!I35=0,"-",ROUND(Ⅰ!I35/1000,0))</f>
        <v>990289</v>
      </c>
    </row>
    <row r="36" spans="1:9">
      <c r="A36" s="69" t="s">
        <v>18</v>
      </c>
      <c r="B36" s="74">
        <f>+IF(Ⅰ!B36=0,"-",ROUND(Ⅰ!B36/1000,0))</f>
        <v>324412</v>
      </c>
      <c r="C36" s="74">
        <f>+IF(Ⅰ!C36=0,"-",ROUND(Ⅰ!C36/1000,0))</f>
        <v>857512</v>
      </c>
      <c r="D36" s="74">
        <f>+IF(Ⅰ!D36=0,"-",ROUND(Ⅰ!D36/1000,0))</f>
        <v>26887</v>
      </c>
      <c r="E36" s="74">
        <f>+IF(Ⅰ!E36=0,"-",ROUND(Ⅰ!E36/1000,0))</f>
        <v>113609</v>
      </c>
      <c r="F36" s="74">
        <f>+IF(Ⅰ!F36=0,"-",ROUND(Ⅰ!F36/1000,0))</f>
        <v>3039</v>
      </c>
      <c r="G36" s="74">
        <f>+IF(Ⅰ!G36=0,"-",ROUND(Ⅰ!G36/1000,0))</f>
        <v>77011</v>
      </c>
      <c r="H36" s="74">
        <f>+IF(Ⅰ!H36=0,"-",ROUND(Ⅰ!H36/1000,0))</f>
        <v>70222</v>
      </c>
      <c r="I36" s="74">
        <f>+IF(Ⅰ!I36=0,"-",ROUND(Ⅰ!I36/1000,0))</f>
        <v>1472692</v>
      </c>
    </row>
    <row r="37" spans="1:9">
      <c r="A37" s="67" t="s">
        <v>19</v>
      </c>
      <c r="B37" s="74">
        <f>+IF(Ⅰ!B37=0,"-",ROUND(Ⅰ!B37/1000,0))</f>
        <v>69726206</v>
      </c>
      <c r="C37" s="74">
        <f>+IF(Ⅰ!C37=0,"-",ROUND(Ⅰ!C37/1000,0))</f>
        <v>23435555</v>
      </c>
      <c r="D37" s="74">
        <f>+IF(Ⅰ!D37=0,"-",ROUND(Ⅰ!D37/1000,0))</f>
        <v>3782368</v>
      </c>
      <c r="E37" s="74">
        <f>+IF(Ⅰ!E37=0,"-",ROUND(Ⅰ!E37/1000,0))</f>
        <v>5415274</v>
      </c>
      <c r="F37" s="74">
        <f>+IF(Ⅰ!F37=0,"-",ROUND(Ⅰ!F37/1000,0))</f>
        <v>11161438</v>
      </c>
      <c r="G37" s="74">
        <f>+IF(Ⅰ!G37=0,"-",ROUND(Ⅰ!G37/1000,0))</f>
        <v>589315</v>
      </c>
      <c r="H37" s="74">
        <f>+IF(Ⅰ!H37=0,"-",ROUND(Ⅰ!H37/1000,0))</f>
        <v>11574798</v>
      </c>
      <c r="I37" s="74">
        <f>+IF(Ⅰ!I37=0,"-",ROUND(Ⅰ!I37/1000,0))</f>
        <v>125684954</v>
      </c>
    </row>
  </sheetData>
  <phoneticPr fontId="4"/>
  <pageMargins left="0.7" right="0.7" top="0.75" bottom="0.75" header="0.3" footer="0.3"/>
  <pageSetup paperSize="9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Ⅰ</vt:lpstr>
      <vt:lpstr>Ⅱ</vt:lpstr>
      <vt:lpstr>Ⅲ</vt:lpstr>
      <vt:lpstr>Ⅳ</vt:lpstr>
      <vt:lpstr>Ⅴ</vt:lpstr>
      <vt:lpstr>Ⅵ</vt:lpstr>
      <vt:lpstr>Ⅶ</vt:lpstr>
      <vt:lpstr>Ⅷ</vt:lpstr>
      <vt:lpstr>１</vt:lpstr>
      <vt:lpstr>２</vt:lpstr>
      <vt:lpstr>３</vt:lpstr>
      <vt:lpstr>４</vt:lpstr>
      <vt:lpstr>５</vt:lpstr>
      <vt:lpstr>６</vt:lpstr>
      <vt:lpstr>７</vt:lpstr>
      <vt:lpstr>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 </cp:lastModifiedBy>
  <cp:lastPrinted>2018-08-08T06:57:35Z</cp:lastPrinted>
  <dcterms:created xsi:type="dcterms:W3CDTF">2018-03-23T09:42:10Z</dcterms:created>
  <dcterms:modified xsi:type="dcterms:W3CDTF">2020-03-17T01:52:55Z</dcterms:modified>
</cp:coreProperties>
</file>