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niimi.local\共有\0520_財政課\06 公会計制度\04 作成ファイル\H30\70 公表用\データ\"/>
    </mc:Choice>
  </mc:AlternateContent>
  <bookViews>
    <workbookView xWindow="0" yWindow="0" windowWidth="10005" windowHeight="10320" tabRatio="672" firstSheet="4" activeTab="16"/>
  </bookViews>
  <sheets>
    <sheet name="やり方" sheetId="19" r:id="rId1"/>
    <sheet name="Ⅰ" sheetId="1" r:id="rId2"/>
    <sheet name="Ⅱ" sheetId="2" r:id="rId3"/>
    <sheet name="Ⅲ" sheetId="3" r:id="rId4"/>
    <sheet name="Ⅳ" sheetId="4" r:id="rId5"/>
    <sheet name="Ⅴ" sheetId="6" r:id="rId6"/>
    <sheet name="Ⅵ" sheetId="7" r:id="rId7"/>
    <sheet name="Ⅶ" sheetId="8" r:id="rId8"/>
    <sheet name="Ⅷ" sheetId="9" r:id="rId9"/>
    <sheet name="１" sheetId="10" r:id="rId10"/>
    <sheet name="２" sheetId="11" r:id="rId11"/>
    <sheet name="３" sheetId="12" r:id="rId12"/>
    <sheet name="４" sheetId="13" r:id="rId13"/>
    <sheet name="５" sheetId="15" r:id="rId14"/>
    <sheet name="６" sheetId="16" r:id="rId15"/>
    <sheet name="７" sheetId="17" r:id="rId16"/>
    <sheet name="８" sheetId="18" r:id="rId17"/>
  </sheets>
  <definedNames>
    <definedName name="_xlnm.Print_Area" localSheetId="1">Ⅰ!$A$1:$I$38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17" l="1"/>
  <c r="D30" i="17"/>
  <c r="D29" i="17"/>
  <c r="E21" i="17"/>
  <c r="E22" i="17"/>
  <c r="E23" i="17"/>
  <c r="E24" i="17"/>
  <c r="E18" i="17"/>
  <c r="E19" i="17"/>
  <c r="E20" i="17"/>
  <c r="E29" i="17"/>
  <c r="G28" i="4" l="1"/>
  <c r="H123" i="1" l="1"/>
  <c r="A24" i="15" l="1"/>
  <c r="A20" i="15"/>
  <c r="B16" i="15"/>
  <c r="E40" i="9" l="1"/>
  <c r="E33" i="9"/>
  <c r="E36" i="9"/>
  <c r="E37" i="9" s="1"/>
  <c r="E38" i="9" s="1"/>
  <c r="F38" i="9" s="1"/>
  <c r="E35" i="9"/>
  <c r="E34" i="9"/>
  <c r="E31" i="9"/>
  <c r="E32" i="9"/>
  <c r="G29" i="9" l="1"/>
  <c r="G9" i="9" l="1"/>
  <c r="E4" i="9" l="1"/>
  <c r="B259" i="1" l="1"/>
  <c r="I259" i="1" s="1"/>
  <c r="H279" i="1"/>
  <c r="J31" i="2" l="1"/>
  <c r="G31" i="2"/>
  <c r="E31" i="2"/>
  <c r="H31" i="2" s="1"/>
  <c r="J30" i="2"/>
  <c r="G30" i="2"/>
  <c r="E30" i="2"/>
  <c r="H30" i="2" s="1"/>
  <c r="J29" i="2"/>
  <c r="G29" i="2"/>
  <c r="E29" i="2"/>
  <c r="H29" i="2" s="1"/>
  <c r="J28" i="2"/>
  <c r="G28" i="2"/>
  <c r="E28" i="2"/>
  <c r="H28" i="2" s="1"/>
  <c r="J27" i="2"/>
  <c r="G27" i="2"/>
  <c r="E27" i="2"/>
  <c r="H27" i="2" s="1"/>
  <c r="J26" i="2"/>
  <c r="G26" i="2"/>
  <c r="E26" i="2"/>
  <c r="H26" i="2" s="1"/>
  <c r="J25" i="2"/>
  <c r="G25" i="2"/>
  <c r="E25" i="2"/>
  <c r="H25" i="2" s="1"/>
  <c r="J24" i="2"/>
  <c r="G24" i="2"/>
  <c r="E24" i="2"/>
  <c r="H24" i="2" s="1"/>
  <c r="J23" i="2"/>
  <c r="G23" i="2"/>
  <c r="E23" i="2"/>
  <c r="H23" i="2" s="1"/>
  <c r="J22" i="2"/>
  <c r="G22" i="2"/>
  <c r="E22" i="2"/>
  <c r="H22" i="2" s="1"/>
  <c r="J21" i="2"/>
  <c r="G21" i="2"/>
  <c r="E21" i="2"/>
  <c r="H21" i="2" s="1"/>
  <c r="J20" i="2"/>
  <c r="G20" i="2"/>
  <c r="E20" i="2"/>
  <c r="H20" i="2" s="1"/>
  <c r="J19" i="2"/>
  <c r="G19" i="2"/>
  <c r="E19" i="2"/>
  <c r="H19" i="2" s="1"/>
  <c r="J18" i="2"/>
  <c r="G18" i="2"/>
  <c r="E18" i="2"/>
  <c r="H18" i="2" s="1"/>
  <c r="J17" i="2"/>
  <c r="G17" i="2"/>
  <c r="E17" i="2"/>
  <c r="H17" i="2" s="1"/>
  <c r="J16" i="2"/>
  <c r="G16" i="2"/>
  <c r="E16" i="2"/>
  <c r="H16" i="2" s="1"/>
  <c r="G11" i="2"/>
  <c r="H11" i="2" s="1"/>
  <c r="E11" i="2"/>
  <c r="G10" i="2"/>
  <c r="E10" i="2"/>
  <c r="H10" i="2" s="1"/>
  <c r="G9" i="2"/>
  <c r="E9" i="2"/>
  <c r="H9" i="2" s="1"/>
  <c r="H8" i="2"/>
  <c r="G8" i="2"/>
  <c r="E8" i="2"/>
  <c r="G7" i="2"/>
  <c r="H7" i="2" s="1"/>
  <c r="E7" i="2"/>
  <c r="G6" i="2"/>
  <c r="E6" i="2"/>
  <c r="H6" i="2" s="1"/>
  <c r="G5" i="2"/>
  <c r="E5" i="2"/>
  <c r="H5" i="2" s="1"/>
  <c r="H4" i="2"/>
  <c r="G4" i="2"/>
  <c r="E4" i="2"/>
  <c r="H320" i="1" l="1"/>
  <c r="F303" i="1" l="1"/>
  <c r="F302" i="1"/>
  <c r="F301" i="1"/>
  <c r="F300" i="1"/>
  <c r="F299" i="1"/>
  <c r="F298" i="1"/>
  <c r="F295" i="1"/>
  <c r="F292" i="1"/>
  <c r="F291" i="1"/>
  <c r="D54" i="18" l="1"/>
  <c r="C54" i="18"/>
  <c r="F53" i="18"/>
  <c r="E53" i="18"/>
  <c r="D53" i="18"/>
  <c r="C53" i="18"/>
  <c r="B53" i="18"/>
  <c r="F52" i="18"/>
  <c r="D52" i="18"/>
  <c r="C52" i="18"/>
  <c r="B52" i="18"/>
  <c r="F51" i="18"/>
  <c r="C51" i="18"/>
  <c r="B51" i="18"/>
  <c r="D50" i="18"/>
  <c r="B50" i="18"/>
  <c r="E45" i="18"/>
  <c r="E44" i="18"/>
  <c r="E34" i="18"/>
  <c r="E4" i="18"/>
  <c r="I15" i="13"/>
  <c r="I16" i="13"/>
  <c r="I19" i="13"/>
  <c r="I20" i="13"/>
  <c r="I21" i="13"/>
  <c r="I22" i="13"/>
  <c r="I23" i="13"/>
  <c r="I24" i="13"/>
  <c r="I25" i="13"/>
  <c r="I27" i="13"/>
  <c r="I28" i="13"/>
  <c r="I29" i="13"/>
  <c r="I14" i="13"/>
  <c r="G29" i="13"/>
  <c r="G28" i="13"/>
  <c r="G27" i="13"/>
  <c r="G15" i="13"/>
  <c r="G19" i="13"/>
  <c r="G20" i="13"/>
  <c r="G21" i="13"/>
  <c r="G22" i="13"/>
  <c r="G23" i="13"/>
  <c r="G24" i="13"/>
  <c r="G25" i="13"/>
  <c r="G14" i="13"/>
  <c r="C27" i="13"/>
  <c r="C25" i="13"/>
  <c r="C24" i="13"/>
  <c r="C23" i="13"/>
  <c r="C22" i="13"/>
  <c r="C21" i="13"/>
  <c r="C20" i="13"/>
  <c r="C19" i="13"/>
  <c r="C15" i="13"/>
  <c r="C14" i="13"/>
  <c r="B15" i="13"/>
  <c r="B19" i="13"/>
  <c r="B20" i="13"/>
  <c r="B21" i="13"/>
  <c r="B22" i="13"/>
  <c r="B23" i="13"/>
  <c r="B24" i="13"/>
  <c r="B25" i="13"/>
  <c r="B27" i="13"/>
  <c r="B14" i="13"/>
  <c r="F5" i="13"/>
  <c r="F6" i="13"/>
  <c r="F7" i="13"/>
  <c r="D6" i="13"/>
  <c r="D7" i="13"/>
  <c r="D5" i="13"/>
  <c r="C5" i="13"/>
  <c r="C6" i="13"/>
  <c r="C7" i="13"/>
  <c r="B6" i="13"/>
  <c r="B7" i="13"/>
  <c r="B5" i="13"/>
  <c r="F28" i="12"/>
  <c r="D28" i="12"/>
  <c r="C28" i="12"/>
  <c r="B28" i="12"/>
  <c r="F27" i="12"/>
  <c r="D27" i="12"/>
  <c r="C27" i="12"/>
  <c r="B27" i="12"/>
  <c r="F26" i="12"/>
  <c r="D26" i="12"/>
  <c r="C26" i="12"/>
  <c r="B26" i="12"/>
  <c r="F25" i="12"/>
  <c r="D25" i="12"/>
  <c r="C25" i="12"/>
  <c r="B25" i="12"/>
  <c r="F24" i="12"/>
  <c r="D24" i="12"/>
  <c r="C24" i="12"/>
  <c r="B24" i="12"/>
  <c r="F23" i="12"/>
  <c r="D23" i="12"/>
  <c r="C23" i="12"/>
  <c r="B23" i="12"/>
  <c r="F22" i="12"/>
  <c r="D22" i="12"/>
  <c r="C22" i="12"/>
  <c r="B22" i="12"/>
  <c r="F21" i="12"/>
  <c r="D21" i="12"/>
  <c r="C21" i="12"/>
  <c r="B21" i="12"/>
  <c r="F20" i="12"/>
  <c r="D20" i="12"/>
  <c r="C20" i="12"/>
  <c r="B20" i="12"/>
  <c r="F19" i="12"/>
  <c r="D19" i="12"/>
  <c r="C19" i="12"/>
  <c r="B19" i="12"/>
  <c r="F18" i="12"/>
  <c r="D18" i="12"/>
  <c r="C18" i="12"/>
  <c r="B18" i="12"/>
  <c r="F17" i="12"/>
  <c r="D17" i="12"/>
  <c r="C17" i="12"/>
  <c r="B17" i="12"/>
  <c r="F16" i="12"/>
  <c r="D16" i="12"/>
  <c r="C16" i="12"/>
  <c r="B16" i="12"/>
  <c r="F15" i="12"/>
  <c r="D15" i="12"/>
  <c r="C15" i="12"/>
  <c r="B15" i="12"/>
  <c r="F14" i="12"/>
  <c r="D14" i="12"/>
  <c r="C14" i="12"/>
  <c r="B14" i="12"/>
  <c r="F13" i="12"/>
  <c r="D13" i="12"/>
  <c r="C13" i="12"/>
  <c r="B13" i="12"/>
  <c r="F12" i="12"/>
  <c r="D12" i="12"/>
  <c r="C12" i="12"/>
  <c r="B12" i="12"/>
  <c r="F11" i="12"/>
  <c r="D11" i="12"/>
  <c r="C11" i="12"/>
  <c r="B11" i="12"/>
  <c r="F10" i="12"/>
  <c r="D10" i="12"/>
  <c r="C10" i="12"/>
  <c r="B10" i="12"/>
  <c r="F9" i="12"/>
  <c r="D9" i="12"/>
  <c r="C9" i="12"/>
  <c r="B9" i="12"/>
  <c r="F8" i="12"/>
  <c r="D8" i="12"/>
  <c r="C8" i="12"/>
  <c r="B8" i="12"/>
  <c r="F7" i="12"/>
  <c r="D7" i="12"/>
  <c r="C7" i="12"/>
  <c r="B7" i="12"/>
  <c r="F6" i="12"/>
  <c r="D6" i="12"/>
  <c r="C6" i="12"/>
  <c r="B6" i="12"/>
  <c r="F5" i="12"/>
  <c r="D5" i="12"/>
  <c r="C5" i="12"/>
  <c r="B5" i="12"/>
  <c r="F4" i="12"/>
  <c r="D4" i="12"/>
  <c r="C4" i="12"/>
  <c r="B4" i="12"/>
  <c r="F3" i="12"/>
  <c r="D3" i="12"/>
  <c r="C3" i="12"/>
  <c r="B3" i="12"/>
  <c r="K31" i="11"/>
  <c r="J31" i="11"/>
  <c r="I31" i="11"/>
  <c r="H31" i="11"/>
  <c r="K30" i="11"/>
  <c r="J30" i="11"/>
  <c r="I30" i="11"/>
  <c r="H30" i="11"/>
  <c r="K29" i="11"/>
  <c r="J29" i="11"/>
  <c r="I29" i="11"/>
  <c r="H29" i="11"/>
  <c r="K28" i="11"/>
  <c r="J28" i="11"/>
  <c r="I28" i="11"/>
  <c r="H28" i="11"/>
  <c r="K27" i="11"/>
  <c r="J27" i="11"/>
  <c r="I27" i="11"/>
  <c r="H27" i="11"/>
  <c r="K26" i="11"/>
  <c r="J26" i="11"/>
  <c r="I26" i="11"/>
  <c r="H26" i="11"/>
  <c r="K25" i="11"/>
  <c r="J25" i="11"/>
  <c r="I25" i="11"/>
  <c r="H25" i="11"/>
  <c r="K24" i="11"/>
  <c r="J24" i="11"/>
  <c r="I24" i="11"/>
  <c r="H24" i="11"/>
  <c r="K23" i="11"/>
  <c r="J23" i="11"/>
  <c r="I23" i="11"/>
  <c r="H23" i="11"/>
  <c r="K22" i="11"/>
  <c r="J22" i="11"/>
  <c r="I22" i="11"/>
  <c r="H22" i="11"/>
  <c r="K21" i="11"/>
  <c r="J21" i="11"/>
  <c r="I21" i="11"/>
  <c r="H21" i="11"/>
  <c r="K20" i="11"/>
  <c r="J20" i="11"/>
  <c r="I20" i="11"/>
  <c r="H20" i="11"/>
  <c r="K19" i="11"/>
  <c r="J19" i="11"/>
  <c r="I19" i="11"/>
  <c r="H19" i="11"/>
  <c r="K18" i="11"/>
  <c r="J18" i="11"/>
  <c r="I18" i="11"/>
  <c r="H18" i="11"/>
  <c r="K17" i="11"/>
  <c r="J17" i="11"/>
  <c r="I17" i="11"/>
  <c r="H17" i="11"/>
  <c r="K16" i="11"/>
  <c r="J16" i="11"/>
  <c r="I16" i="11"/>
  <c r="H16" i="11"/>
  <c r="F31" i="11"/>
  <c r="E31" i="11"/>
  <c r="D31" i="11"/>
  <c r="C31" i="11"/>
  <c r="B31" i="11"/>
  <c r="F30" i="11"/>
  <c r="E30" i="11"/>
  <c r="D30" i="11"/>
  <c r="C30" i="11"/>
  <c r="B30" i="11"/>
  <c r="F29" i="11"/>
  <c r="E29" i="11"/>
  <c r="D29" i="11"/>
  <c r="C29" i="11"/>
  <c r="B29" i="11"/>
  <c r="F28" i="11"/>
  <c r="E28" i="11"/>
  <c r="D28" i="11"/>
  <c r="C28" i="11"/>
  <c r="B28" i="11"/>
  <c r="F27" i="11"/>
  <c r="E27" i="11"/>
  <c r="D27" i="11"/>
  <c r="C27" i="11"/>
  <c r="B27" i="11"/>
  <c r="F26" i="11"/>
  <c r="E26" i="11"/>
  <c r="D26" i="11"/>
  <c r="C26" i="11"/>
  <c r="B26" i="11"/>
  <c r="F25" i="11"/>
  <c r="E25" i="11"/>
  <c r="D25" i="11"/>
  <c r="C25" i="11"/>
  <c r="B25" i="11"/>
  <c r="F24" i="11"/>
  <c r="E24" i="11"/>
  <c r="D24" i="11"/>
  <c r="C24" i="11"/>
  <c r="B24" i="11"/>
  <c r="F23" i="11"/>
  <c r="E23" i="11"/>
  <c r="D23" i="11"/>
  <c r="C23" i="11"/>
  <c r="B23" i="11"/>
  <c r="F22" i="11"/>
  <c r="E22" i="11"/>
  <c r="D22" i="11"/>
  <c r="C22" i="11"/>
  <c r="B22" i="11"/>
  <c r="F21" i="11"/>
  <c r="E21" i="11"/>
  <c r="D21" i="11"/>
  <c r="C21" i="11"/>
  <c r="B21" i="11"/>
  <c r="F20" i="11"/>
  <c r="E20" i="11"/>
  <c r="D20" i="11"/>
  <c r="C20" i="11"/>
  <c r="B20" i="11"/>
  <c r="F19" i="11"/>
  <c r="E19" i="11"/>
  <c r="D19" i="11"/>
  <c r="C19" i="11"/>
  <c r="B19" i="11"/>
  <c r="F18" i="11"/>
  <c r="E18" i="11"/>
  <c r="D18" i="11"/>
  <c r="C18" i="11"/>
  <c r="B18" i="11"/>
  <c r="F17" i="11"/>
  <c r="E17" i="11"/>
  <c r="D17" i="11"/>
  <c r="C17" i="11"/>
  <c r="B17" i="11"/>
  <c r="F16" i="11"/>
  <c r="E16" i="11"/>
  <c r="D16" i="11"/>
  <c r="C16" i="11"/>
  <c r="B16" i="11"/>
  <c r="J11" i="11"/>
  <c r="I11" i="11"/>
  <c r="H11" i="11"/>
  <c r="J10" i="11"/>
  <c r="I10" i="11"/>
  <c r="H10" i="11"/>
  <c r="J9" i="11"/>
  <c r="I9" i="11"/>
  <c r="H9" i="11"/>
  <c r="J8" i="11"/>
  <c r="I8" i="11"/>
  <c r="H8" i="11"/>
  <c r="J7" i="11"/>
  <c r="I7" i="11"/>
  <c r="H7" i="11"/>
  <c r="J6" i="11"/>
  <c r="I6" i="11"/>
  <c r="H6" i="11"/>
  <c r="J5" i="11"/>
  <c r="I5" i="11"/>
  <c r="H5" i="11"/>
  <c r="J4" i="11"/>
  <c r="I4" i="11"/>
  <c r="H4" i="11"/>
  <c r="F11" i="11"/>
  <c r="E11" i="11"/>
  <c r="D11" i="11"/>
  <c r="C11" i="11"/>
  <c r="B11" i="11"/>
  <c r="F10" i="11"/>
  <c r="E10" i="11"/>
  <c r="D10" i="11"/>
  <c r="C10" i="11"/>
  <c r="B10" i="11"/>
  <c r="F9" i="11"/>
  <c r="E9" i="11"/>
  <c r="D9" i="11"/>
  <c r="C9" i="11"/>
  <c r="B9" i="11"/>
  <c r="F8" i="11"/>
  <c r="E8" i="11"/>
  <c r="D8" i="11"/>
  <c r="C8" i="11"/>
  <c r="B8" i="11"/>
  <c r="F7" i="11"/>
  <c r="E7" i="11"/>
  <c r="D7" i="11"/>
  <c r="C7" i="11"/>
  <c r="B7" i="11"/>
  <c r="F6" i="11"/>
  <c r="E6" i="11"/>
  <c r="D6" i="11"/>
  <c r="C6" i="11"/>
  <c r="B6" i="11"/>
  <c r="F5" i="11"/>
  <c r="E5" i="11"/>
  <c r="D5" i="11"/>
  <c r="C5" i="11"/>
  <c r="B5" i="11"/>
  <c r="F4" i="11"/>
  <c r="E4" i="11"/>
  <c r="D4" i="11"/>
  <c r="C4" i="11"/>
  <c r="B4" i="11"/>
  <c r="H42" i="6" l="1"/>
  <c r="G42" i="6"/>
  <c r="F42" i="6"/>
  <c r="E42" i="6"/>
  <c r="D42" i="6"/>
  <c r="C42" i="6"/>
  <c r="B42" i="6"/>
  <c r="H29" i="9" l="1"/>
  <c r="I29" i="9"/>
  <c r="J29" i="9"/>
  <c r="K29" i="9"/>
  <c r="L29" i="9"/>
  <c r="M29" i="9"/>
  <c r="N29" i="9"/>
  <c r="C20" i="18" l="1"/>
  <c r="C21" i="18"/>
  <c r="C22" i="18"/>
  <c r="C23" i="18"/>
  <c r="C24" i="18"/>
  <c r="C25" i="18"/>
  <c r="C26" i="18"/>
  <c r="C27" i="18"/>
  <c r="C28" i="18"/>
  <c r="C29" i="18"/>
  <c r="C19" i="18"/>
  <c r="C5" i="18"/>
  <c r="C6" i="18"/>
  <c r="C7" i="18"/>
  <c r="C8" i="18"/>
  <c r="C9" i="18"/>
  <c r="C4" i="18"/>
  <c r="F50" i="9"/>
  <c r="F50" i="18" s="1"/>
  <c r="D51" i="9"/>
  <c r="D51" i="18" s="1"/>
  <c r="E15" i="9" l="1"/>
  <c r="E15" i="18" s="1"/>
  <c r="E14" i="9"/>
  <c r="E14" i="18" s="1"/>
  <c r="E36" i="18" l="1"/>
  <c r="E32" i="18"/>
  <c r="E31" i="18"/>
  <c r="E33" i="18"/>
  <c r="E11" i="9"/>
  <c r="E11" i="18" s="1"/>
  <c r="E12" i="9"/>
  <c r="E12" i="18" s="1"/>
  <c r="H9" i="9"/>
  <c r="E5" i="9"/>
  <c r="E5" i="18" s="1"/>
  <c r="E6" i="9"/>
  <c r="E6" i="18" s="1"/>
  <c r="E7" i="9"/>
  <c r="E7" i="18" s="1"/>
  <c r="E8" i="9"/>
  <c r="E8" i="18" s="1"/>
  <c r="E19" i="9"/>
  <c r="E19" i="18" s="1"/>
  <c r="E20" i="9"/>
  <c r="E20" i="18" s="1"/>
  <c r="E21" i="9"/>
  <c r="E21" i="18" s="1"/>
  <c r="E22" i="9"/>
  <c r="E22" i="18" s="1"/>
  <c r="E23" i="9"/>
  <c r="E23" i="18" s="1"/>
  <c r="E24" i="9"/>
  <c r="E24" i="18" s="1"/>
  <c r="E25" i="9"/>
  <c r="E25" i="18" s="1"/>
  <c r="E26" i="9"/>
  <c r="E26" i="18" s="1"/>
  <c r="E27" i="9"/>
  <c r="E27" i="18" s="1"/>
  <c r="E35" i="18" l="1"/>
  <c r="E9" i="9"/>
  <c r="E9" i="18" s="1"/>
  <c r="E28" i="9"/>
  <c r="E28" i="18" s="1"/>
  <c r="E37" i="18" l="1"/>
  <c r="E38" i="18"/>
  <c r="E10" i="9"/>
  <c r="E10" i="18" s="1"/>
  <c r="E29" i="9"/>
  <c r="E29" i="18" s="1"/>
  <c r="E30" i="9" l="1"/>
  <c r="E39" i="9" s="1"/>
  <c r="D70" i="8"/>
  <c r="B50" i="8"/>
  <c r="D33" i="8" s="1"/>
  <c r="E39" i="18" l="1"/>
  <c r="E30" i="18"/>
  <c r="E40" i="18"/>
  <c r="D35" i="8"/>
  <c r="D11" i="8" l="1"/>
  <c r="D12" i="8" s="1"/>
  <c r="D31" i="8" l="1"/>
  <c r="D32" i="8" s="1"/>
  <c r="E105" i="7"/>
  <c r="D105" i="7"/>
  <c r="C105" i="7"/>
  <c r="B105" i="7"/>
  <c r="F104" i="7"/>
  <c r="F105" i="7" s="1"/>
  <c r="C97" i="7"/>
  <c r="D97" i="7"/>
  <c r="E97" i="7"/>
  <c r="B97" i="7"/>
  <c r="F96" i="7"/>
  <c r="F94" i="7"/>
  <c r="E87" i="7"/>
  <c r="D87" i="7"/>
  <c r="C87" i="7"/>
  <c r="B87" i="7"/>
  <c r="F86" i="7"/>
  <c r="F87" i="7" s="1"/>
  <c r="E79" i="7"/>
  <c r="D79" i="7"/>
  <c r="C79" i="7"/>
  <c r="B79" i="7"/>
  <c r="F78" i="7"/>
  <c r="F76" i="7"/>
  <c r="E69" i="7"/>
  <c r="D69" i="7"/>
  <c r="C69" i="7"/>
  <c r="B69" i="7"/>
  <c r="F68" i="7"/>
  <c r="F69" i="7" s="1"/>
  <c r="E61" i="7"/>
  <c r="D61" i="7"/>
  <c r="C61" i="7"/>
  <c r="B61" i="7"/>
  <c r="F60" i="7"/>
  <c r="F58" i="7"/>
  <c r="F56" i="7"/>
  <c r="E49" i="7"/>
  <c r="D49" i="7"/>
  <c r="C49" i="7"/>
  <c r="B49" i="7"/>
  <c r="F48" i="7"/>
  <c r="F49" i="7" s="1"/>
  <c r="F97" i="7" l="1"/>
  <c r="F61" i="7"/>
  <c r="F79" i="7"/>
  <c r="B41" i="7"/>
  <c r="E41" i="7"/>
  <c r="D41" i="7"/>
  <c r="C41" i="7"/>
  <c r="F40" i="7"/>
  <c r="F38" i="7"/>
  <c r="C5" i="7" l="1"/>
  <c r="C5" i="16" s="1"/>
  <c r="B6" i="7"/>
  <c r="B6" i="16" s="1"/>
  <c r="B8" i="7"/>
  <c r="B8" i="16" s="1"/>
  <c r="B10" i="7"/>
  <c r="B10" i="16" s="1"/>
  <c r="B11" i="7"/>
  <c r="B11" i="16" s="1"/>
  <c r="B13" i="7"/>
  <c r="B13" i="16" s="1"/>
  <c r="E5" i="7"/>
  <c r="E5" i="16" s="1"/>
  <c r="E10" i="7"/>
  <c r="E10" i="16" s="1"/>
  <c r="C6" i="7"/>
  <c r="C6" i="16" s="1"/>
  <c r="C8" i="7"/>
  <c r="C8" i="16" s="1"/>
  <c r="C10" i="7"/>
  <c r="C10" i="16" s="1"/>
  <c r="C11" i="7"/>
  <c r="C11" i="16" s="1"/>
  <c r="C13" i="7"/>
  <c r="C13" i="16" s="1"/>
  <c r="D5" i="7"/>
  <c r="D5" i="16" s="1"/>
  <c r="B5" i="7"/>
  <c r="D6" i="7"/>
  <c r="D6" i="16" s="1"/>
  <c r="D8" i="7"/>
  <c r="D8" i="16" s="1"/>
  <c r="D10" i="7"/>
  <c r="D10" i="16" s="1"/>
  <c r="D11" i="7"/>
  <c r="D11" i="16" s="1"/>
  <c r="D13" i="7"/>
  <c r="D13" i="16" s="1"/>
  <c r="E11" i="7"/>
  <c r="E11" i="16" s="1"/>
  <c r="E6" i="7"/>
  <c r="E6" i="16" s="1"/>
  <c r="E8" i="7"/>
  <c r="E8" i="16" s="1"/>
  <c r="E13" i="7"/>
  <c r="E13" i="16" s="1"/>
  <c r="F41" i="7"/>
  <c r="B5" i="16" l="1"/>
  <c r="B14" i="7"/>
  <c r="B14" i="16" s="1"/>
  <c r="F5" i="7"/>
  <c r="F5" i="16" s="1"/>
  <c r="A50" i="6"/>
  <c r="A46" i="6"/>
  <c r="B6" i="6"/>
  <c r="B6" i="15" s="1"/>
  <c r="C6" i="6"/>
  <c r="C6" i="15" s="1"/>
  <c r="D6" i="6"/>
  <c r="D6" i="15" s="1"/>
  <c r="E6" i="6"/>
  <c r="E6" i="15" s="1"/>
  <c r="F6" i="6"/>
  <c r="F6" i="15" s="1"/>
  <c r="G6" i="6"/>
  <c r="G6" i="15" s="1"/>
  <c r="H6" i="6"/>
  <c r="H6" i="15" s="1"/>
  <c r="B7" i="6"/>
  <c r="B7" i="15" s="1"/>
  <c r="C7" i="6"/>
  <c r="C7" i="15" s="1"/>
  <c r="D7" i="6"/>
  <c r="D7" i="15" s="1"/>
  <c r="E7" i="6"/>
  <c r="E7" i="15" s="1"/>
  <c r="F7" i="6"/>
  <c r="F7" i="15" s="1"/>
  <c r="G7" i="6"/>
  <c r="G7" i="15" s="1"/>
  <c r="H7" i="6"/>
  <c r="H7" i="15" s="1"/>
  <c r="B8" i="6"/>
  <c r="B8" i="15" s="1"/>
  <c r="C8" i="6"/>
  <c r="C8" i="15" s="1"/>
  <c r="D8" i="6"/>
  <c r="D8" i="15" s="1"/>
  <c r="E8" i="6"/>
  <c r="E8" i="15" s="1"/>
  <c r="F8" i="6"/>
  <c r="F8" i="15" s="1"/>
  <c r="G8" i="6"/>
  <c r="G8" i="15" s="1"/>
  <c r="H8" i="6"/>
  <c r="H8" i="15" s="1"/>
  <c r="B9" i="6"/>
  <c r="B9" i="15" s="1"/>
  <c r="C9" i="6"/>
  <c r="C9" i="15" s="1"/>
  <c r="D9" i="6"/>
  <c r="D9" i="15" s="1"/>
  <c r="E9" i="6"/>
  <c r="E9" i="15" s="1"/>
  <c r="F9" i="6"/>
  <c r="F9" i="15" s="1"/>
  <c r="G9" i="6"/>
  <c r="G9" i="15" s="1"/>
  <c r="H9" i="6"/>
  <c r="H9" i="15" s="1"/>
  <c r="B10" i="6"/>
  <c r="B10" i="15" s="1"/>
  <c r="C10" i="6"/>
  <c r="C10" i="15" s="1"/>
  <c r="D10" i="6"/>
  <c r="D10" i="15" s="1"/>
  <c r="E10" i="6"/>
  <c r="E10" i="15" s="1"/>
  <c r="F10" i="6"/>
  <c r="F10" i="15" s="1"/>
  <c r="G10" i="6"/>
  <c r="G10" i="15" s="1"/>
  <c r="H10" i="6"/>
  <c r="H10" i="15" s="1"/>
  <c r="B11" i="6"/>
  <c r="B11" i="15" s="1"/>
  <c r="C11" i="6"/>
  <c r="C11" i="15" s="1"/>
  <c r="D11" i="6"/>
  <c r="D11" i="15" s="1"/>
  <c r="E11" i="6"/>
  <c r="E11" i="15" s="1"/>
  <c r="F11" i="6"/>
  <c r="F11" i="15" s="1"/>
  <c r="G11" i="6"/>
  <c r="G11" i="15" s="1"/>
  <c r="H11" i="6"/>
  <c r="H11" i="15" s="1"/>
  <c r="B13" i="6"/>
  <c r="B13" i="15" s="1"/>
  <c r="C13" i="6"/>
  <c r="C13" i="15" s="1"/>
  <c r="D13" i="6"/>
  <c r="D13" i="15" s="1"/>
  <c r="E13" i="6"/>
  <c r="E13" i="15" s="1"/>
  <c r="F13" i="6"/>
  <c r="F13" i="15" s="1"/>
  <c r="G13" i="6"/>
  <c r="G13" i="15" s="1"/>
  <c r="H13" i="6"/>
  <c r="H13" i="15" s="1"/>
  <c r="B14" i="6"/>
  <c r="B14" i="15" s="1"/>
  <c r="C14" i="6"/>
  <c r="C14" i="15" s="1"/>
  <c r="D14" i="6"/>
  <c r="D14" i="15" s="1"/>
  <c r="E14" i="6"/>
  <c r="E14" i="15" s="1"/>
  <c r="F14" i="6"/>
  <c r="F14" i="15" s="1"/>
  <c r="G14" i="6"/>
  <c r="G14" i="15" s="1"/>
  <c r="H14" i="6"/>
  <c r="H14" i="15" s="1"/>
  <c r="B15" i="6"/>
  <c r="B15" i="15" s="1"/>
  <c r="C15" i="6"/>
  <c r="C15" i="15" s="1"/>
  <c r="D15" i="6"/>
  <c r="D15" i="15" s="1"/>
  <c r="E15" i="6"/>
  <c r="E15" i="15" s="1"/>
  <c r="F15" i="6"/>
  <c r="F15" i="15" s="1"/>
  <c r="G15" i="6"/>
  <c r="G15" i="15" s="1"/>
  <c r="H15" i="6"/>
  <c r="H15" i="15" s="1"/>
  <c r="B20" i="6"/>
  <c r="B20" i="15" s="1"/>
  <c r="C20" i="6"/>
  <c r="C20" i="15" s="1"/>
  <c r="D20" i="6"/>
  <c r="D20" i="15" s="1"/>
  <c r="E20" i="6"/>
  <c r="E20" i="15" s="1"/>
  <c r="F20" i="6"/>
  <c r="F20" i="15" s="1"/>
  <c r="G20" i="6"/>
  <c r="G20" i="15" s="1"/>
  <c r="H20" i="6"/>
  <c r="H20" i="15" s="1"/>
  <c r="B24" i="6"/>
  <c r="B24" i="15" s="1"/>
  <c r="C24" i="6"/>
  <c r="C24" i="15" s="1"/>
  <c r="D24" i="6"/>
  <c r="D24" i="15" s="1"/>
  <c r="E24" i="6"/>
  <c r="E24" i="15" s="1"/>
  <c r="F24" i="6"/>
  <c r="F24" i="15" s="1"/>
  <c r="G24" i="6"/>
  <c r="G24" i="15" s="1"/>
  <c r="H24" i="6"/>
  <c r="H24" i="15" s="1"/>
  <c r="I24" i="6"/>
  <c r="I24" i="15" s="1"/>
  <c r="J24" i="6"/>
  <c r="J24" i="15" s="1"/>
  <c r="C16" i="6" l="1"/>
  <c r="C16" i="15" s="1"/>
  <c r="G16" i="6"/>
  <c r="G16" i="15" s="1"/>
  <c r="E16" i="6"/>
  <c r="E16" i="15" s="1"/>
  <c r="H16" i="6"/>
  <c r="H16" i="15" s="1"/>
  <c r="D16" i="6"/>
  <c r="D16" i="15" s="1"/>
  <c r="F16" i="6"/>
  <c r="F16" i="15" s="1"/>
  <c r="B16" i="6"/>
  <c r="I30" i="4" l="1"/>
  <c r="I30" i="13" s="1"/>
  <c r="G30" i="4"/>
  <c r="I31" i="4" l="1"/>
  <c r="I31" i="13" s="1"/>
  <c r="G30" i="13"/>
  <c r="F8" i="4"/>
  <c r="F8" i="13" s="1"/>
  <c r="D8" i="4"/>
  <c r="D8" i="13" s="1"/>
  <c r="I8" i="4"/>
  <c r="G8" i="4"/>
  <c r="E8" i="4"/>
  <c r="C8" i="4"/>
  <c r="C8" i="13" s="1"/>
  <c r="B8" i="4"/>
  <c r="B8" i="13" s="1"/>
  <c r="H7" i="4"/>
  <c r="H7" i="13" s="1"/>
  <c r="A28" i="12"/>
  <c r="F29" i="3"/>
  <c r="F29" i="12" s="1"/>
  <c r="D29" i="3"/>
  <c r="D29" i="12" s="1"/>
  <c r="C29" i="3"/>
  <c r="C29" i="12" s="1"/>
  <c r="B29" i="3"/>
  <c r="B29" i="12" s="1"/>
  <c r="E28" i="3"/>
  <c r="E28" i="12" s="1"/>
  <c r="K32" i="2"/>
  <c r="K32" i="11" s="1"/>
  <c r="I32" i="2"/>
  <c r="I32" i="11" s="1"/>
  <c r="F32" i="2"/>
  <c r="F32" i="11" s="1"/>
  <c r="D32" i="2"/>
  <c r="D32" i="11" s="1"/>
  <c r="C32" i="2"/>
  <c r="C32" i="11" s="1"/>
  <c r="B32" i="2"/>
  <c r="B32" i="11" s="1"/>
  <c r="J32" i="2"/>
  <c r="J32" i="11" s="1"/>
  <c r="H32" i="2"/>
  <c r="H32" i="11" s="1"/>
  <c r="E32" i="2"/>
  <c r="E32" i="11" s="1"/>
  <c r="J12" i="2"/>
  <c r="J12" i="11" s="1"/>
  <c r="I12" i="2"/>
  <c r="I12" i="11" s="1"/>
  <c r="F12" i="2"/>
  <c r="F12" i="11" s="1"/>
  <c r="D12" i="2"/>
  <c r="D12" i="11" s="1"/>
  <c r="C12" i="2"/>
  <c r="C12" i="11" s="1"/>
  <c r="B12" i="2"/>
  <c r="B12" i="11" s="1"/>
  <c r="H12" i="2"/>
  <c r="H12" i="11" s="1"/>
  <c r="E12" i="2"/>
  <c r="E12" i="11" s="1"/>
  <c r="H92" i="6" l="1"/>
  <c r="H67" i="6"/>
  <c r="C50" i="9" l="1"/>
  <c r="C50" i="18" s="1"/>
  <c r="F67" i="6" l="1"/>
  <c r="E67" i="6"/>
  <c r="C67" i="6"/>
  <c r="B67" i="6"/>
  <c r="G67" i="6"/>
  <c r="D67" i="6"/>
  <c r="G92" i="6"/>
  <c r="F92" i="6"/>
  <c r="B92" i="6"/>
  <c r="A100" i="6" s="1"/>
  <c r="E92" i="6"/>
  <c r="D92" i="6"/>
  <c r="C92" i="6"/>
  <c r="A75" i="6" l="1"/>
  <c r="A71" i="6"/>
  <c r="A96" i="6"/>
  <c r="I20" i="6" l="1"/>
  <c r="I20" i="15" s="1"/>
  <c r="A4" i="12"/>
  <c r="A5" i="12"/>
  <c r="A6" i="12"/>
  <c r="A7" i="12"/>
  <c r="A8" i="12"/>
  <c r="A9" i="12"/>
  <c r="A10" i="12"/>
  <c r="A11" i="12"/>
  <c r="A12" i="12"/>
  <c r="A13" i="12"/>
  <c r="A14" i="12"/>
  <c r="A15" i="12"/>
  <c r="A16" i="12"/>
  <c r="A17" i="12"/>
  <c r="A18" i="12"/>
  <c r="A19" i="12"/>
  <c r="A20" i="12"/>
  <c r="A21" i="12"/>
  <c r="A22" i="12"/>
  <c r="A23" i="12"/>
  <c r="A24" i="12"/>
  <c r="A25" i="12"/>
  <c r="A26" i="12"/>
  <c r="A27" i="12"/>
  <c r="A29" i="12"/>
  <c r="A3" i="12"/>
  <c r="F18" i="1"/>
  <c r="F18" i="10" s="1"/>
  <c r="H37" i="1" l="1"/>
  <c r="H37" i="10" s="1"/>
  <c r="G37" i="1"/>
  <c r="G37" i="10" s="1"/>
  <c r="E37" i="1"/>
  <c r="E37" i="10" s="1"/>
  <c r="C37" i="1"/>
  <c r="C37" i="10" s="1"/>
  <c r="H36" i="1"/>
  <c r="H36" i="10" s="1"/>
  <c r="G36" i="1"/>
  <c r="G36" i="10" s="1"/>
  <c r="F36" i="1"/>
  <c r="F36" i="10" s="1"/>
  <c r="E36" i="1"/>
  <c r="E36" i="10" s="1"/>
  <c r="D36" i="1"/>
  <c r="D36" i="10" s="1"/>
  <c r="C36" i="1"/>
  <c r="C36" i="10" s="1"/>
  <c r="B36" i="1"/>
  <c r="B36" i="10" s="1"/>
  <c r="H35" i="1"/>
  <c r="H35" i="10" s="1"/>
  <c r="G35" i="1"/>
  <c r="G35" i="10" s="1"/>
  <c r="F35" i="1"/>
  <c r="F35" i="10" s="1"/>
  <c r="E35" i="1"/>
  <c r="E35" i="10" s="1"/>
  <c r="D35" i="1"/>
  <c r="D35" i="10" s="1"/>
  <c r="C35" i="1"/>
  <c r="C35" i="10" s="1"/>
  <c r="B35" i="1"/>
  <c r="B35" i="10" s="1"/>
  <c r="H34" i="1"/>
  <c r="H34" i="10" s="1"/>
  <c r="G34" i="1"/>
  <c r="G34" i="10" s="1"/>
  <c r="F34" i="1"/>
  <c r="F34" i="10" s="1"/>
  <c r="E34" i="1"/>
  <c r="E34" i="10" s="1"/>
  <c r="D34" i="1"/>
  <c r="D34" i="10" s="1"/>
  <c r="C34" i="1"/>
  <c r="C34" i="10" s="1"/>
  <c r="B34" i="1"/>
  <c r="B34" i="10" s="1"/>
  <c r="H33" i="1"/>
  <c r="H33" i="10" s="1"/>
  <c r="G33" i="1"/>
  <c r="G33" i="10" s="1"/>
  <c r="F33" i="1"/>
  <c r="F33" i="10" s="1"/>
  <c r="E33" i="1"/>
  <c r="E33" i="10" s="1"/>
  <c r="D33" i="1"/>
  <c r="D33" i="10" s="1"/>
  <c r="C33" i="1"/>
  <c r="C33" i="10" s="1"/>
  <c r="B33" i="1"/>
  <c r="B33" i="10" s="1"/>
  <c r="H32" i="1"/>
  <c r="H32" i="10" s="1"/>
  <c r="G32" i="1"/>
  <c r="G32" i="10" s="1"/>
  <c r="F32" i="1"/>
  <c r="F32" i="10" s="1"/>
  <c r="E32" i="1"/>
  <c r="E32" i="10" s="1"/>
  <c r="D32" i="1"/>
  <c r="D32" i="10" s="1"/>
  <c r="C32" i="1"/>
  <c r="C32" i="10" s="1"/>
  <c r="B32" i="1"/>
  <c r="B32" i="10" s="1"/>
  <c r="H31" i="1"/>
  <c r="H31" i="10" s="1"/>
  <c r="G31" i="1"/>
  <c r="G31" i="10" s="1"/>
  <c r="F31" i="1"/>
  <c r="F31" i="10" s="1"/>
  <c r="E31" i="1"/>
  <c r="E31" i="10" s="1"/>
  <c r="D31" i="1"/>
  <c r="D31" i="10" s="1"/>
  <c r="C31" i="1"/>
  <c r="C31" i="10" s="1"/>
  <c r="B31" i="1"/>
  <c r="B31" i="10" s="1"/>
  <c r="H30" i="1"/>
  <c r="H30" i="10" s="1"/>
  <c r="G30" i="1"/>
  <c r="G30" i="10" s="1"/>
  <c r="E30" i="1"/>
  <c r="E30" i="10" s="1"/>
  <c r="D30" i="1"/>
  <c r="D30" i="10" s="1"/>
  <c r="C30" i="1"/>
  <c r="C30" i="10" s="1"/>
  <c r="H29" i="1"/>
  <c r="H29" i="10" s="1"/>
  <c r="G29" i="1"/>
  <c r="G29" i="10" s="1"/>
  <c r="E29" i="1"/>
  <c r="E29" i="10" s="1"/>
  <c r="D29" i="1"/>
  <c r="D29" i="10" s="1"/>
  <c r="C29" i="1"/>
  <c r="C29" i="10" s="1"/>
  <c r="B29" i="1"/>
  <c r="B29" i="10" s="1"/>
  <c r="H28" i="1"/>
  <c r="H28" i="10" s="1"/>
  <c r="G28" i="1"/>
  <c r="G28" i="10" s="1"/>
  <c r="F28" i="1"/>
  <c r="F28" i="10" s="1"/>
  <c r="E28" i="1"/>
  <c r="E28" i="10" s="1"/>
  <c r="D28" i="1"/>
  <c r="D28" i="10" s="1"/>
  <c r="C28" i="1"/>
  <c r="C28" i="10" s="1"/>
  <c r="B28" i="1"/>
  <c r="B28" i="10" s="1"/>
  <c r="H27" i="1"/>
  <c r="H27" i="10" s="1"/>
  <c r="G27" i="1"/>
  <c r="G27" i="10" s="1"/>
  <c r="E27" i="1"/>
  <c r="E27" i="10" s="1"/>
  <c r="D27" i="1"/>
  <c r="D27" i="10" s="1"/>
  <c r="C27" i="1"/>
  <c r="C27" i="10" s="1"/>
  <c r="B27" i="1"/>
  <c r="B27" i="10" s="1"/>
  <c r="H26" i="1"/>
  <c r="H26" i="10" s="1"/>
  <c r="G26" i="1"/>
  <c r="G26" i="10" s="1"/>
  <c r="E26" i="1"/>
  <c r="E26" i="10" s="1"/>
  <c r="D26" i="1"/>
  <c r="D26" i="10" s="1"/>
  <c r="C26" i="1"/>
  <c r="C26" i="10" s="1"/>
  <c r="B26" i="1"/>
  <c r="B26" i="10" s="1"/>
  <c r="H25" i="1"/>
  <c r="H25" i="10" s="1"/>
  <c r="G25" i="1"/>
  <c r="G25" i="10" s="1"/>
  <c r="F25" i="1"/>
  <c r="F25" i="10" s="1"/>
  <c r="E25" i="1"/>
  <c r="E25" i="10" s="1"/>
  <c r="D25" i="1"/>
  <c r="D25" i="10" s="1"/>
  <c r="C25" i="1"/>
  <c r="C25" i="10" s="1"/>
  <c r="B25" i="1"/>
  <c r="B25" i="10" s="1"/>
  <c r="H24" i="1"/>
  <c r="H24" i="10" s="1"/>
  <c r="G24" i="1"/>
  <c r="G24" i="10" s="1"/>
  <c r="F24" i="1"/>
  <c r="F24" i="10" s="1"/>
  <c r="E24" i="1"/>
  <c r="E24" i="10" s="1"/>
  <c r="D24" i="1"/>
  <c r="D24" i="10" s="1"/>
  <c r="C24" i="1"/>
  <c r="C24" i="10" s="1"/>
  <c r="B24" i="1"/>
  <c r="B24" i="10" s="1"/>
  <c r="H23" i="1"/>
  <c r="H23" i="10" s="1"/>
  <c r="G23" i="1"/>
  <c r="G23" i="10" s="1"/>
  <c r="E23" i="1"/>
  <c r="E23" i="10" s="1"/>
  <c r="C23" i="1"/>
  <c r="C23" i="10" s="1"/>
  <c r="B23" i="1"/>
  <c r="B23" i="10" s="1"/>
  <c r="G18" i="1"/>
  <c r="G18" i="10" s="1"/>
  <c r="D18" i="1"/>
  <c r="D18" i="10" s="1"/>
  <c r="C18" i="1"/>
  <c r="C18" i="10" s="1"/>
  <c r="B18" i="1"/>
  <c r="B18" i="10" s="1"/>
  <c r="G17" i="1"/>
  <c r="G17" i="10" s="1"/>
  <c r="F17" i="1"/>
  <c r="F17" i="10" s="1"/>
  <c r="D17" i="1"/>
  <c r="D17" i="10" s="1"/>
  <c r="C17" i="1"/>
  <c r="C17" i="10" s="1"/>
  <c r="B17" i="1"/>
  <c r="B17" i="10" s="1"/>
  <c r="G16" i="1"/>
  <c r="G16" i="10" s="1"/>
  <c r="F16" i="1"/>
  <c r="F16" i="10" s="1"/>
  <c r="D16" i="1"/>
  <c r="D16" i="10" s="1"/>
  <c r="C16" i="1"/>
  <c r="C16" i="10" s="1"/>
  <c r="B16" i="1"/>
  <c r="B16" i="10" s="1"/>
  <c r="G15" i="1"/>
  <c r="G15" i="10" s="1"/>
  <c r="F15" i="1"/>
  <c r="F15" i="10" s="1"/>
  <c r="D15" i="1"/>
  <c r="D15" i="10" s="1"/>
  <c r="C15" i="1"/>
  <c r="C15" i="10" s="1"/>
  <c r="B15" i="1"/>
  <c r="B15" i="10" s="1"/>
  <c r="G14" i="1"/>
  <c r="G14" i="10" s="1"/>
  <c r="F14" i="1"/>
  <c r="F14" i="10" s="1"/>
  <c r="D14" i="1"/>
  <c r="D14" i="10" s="1"/>
  <c r="C14" i="1"/>
  <c r="C14" i="10" s="1"/>
  <c r="B14" i="1"/>
  <c r="B14" i="10" s="1"/>
  <c r="G13" i="1"/>
  <c r="G13" i="10" s="1"/>
  <c r="F13" i="1"/>
  <c r="F13" i="10" s="1"/>
  <c r="D13" i="1"/>
  <c r="D13" i="10" s="1"/>
  <c r="C13" i="1"/>
  <c r="C13" i="10" s="1"/>
  <c r="B13" i="1"/>
  <c r="B13" i="10" s="1"/>
  <c r="G11" i="1"/>
  <c r="G11" i="10" s="1"/>
  <c r="F11" i="1"/>
  <c r="F11" i="10" s="1"/>
  <c r="D11" i="1"/>
  <c r="D11" i="10" s="1"/>
  <c r="C11" i="1"/>
  <c r="C11" i="10" s="1"/>
  <c r="B11" i="1"/>
  <c r="B11" i="10" s="1"/>
  <c r="H10" i="1"/>
  <c r="H10" i="10" s="1"/>
  <c r="G10" i="1"/>
  <c r="G10" i="10" s="1"/>
  <c r="F10" i="1"/>
  <c r="F10" i="10" s="1"/>
  <c r="E10" i="1"/>
  <c r="D10" i="1"/>
  <c r="D10" i="10" s="1"/>
  <c r="C10" i="1"/>
  <c r="C10" i="10" s="1"/>
  <c r="B10" i="1"/>
  <c r="B10" i="10" s="1"/>
  <c r="G9" i="1"/>
  <c r="G9" i="10" s="1"/>
  <c r="F9" i="1"/>
  <c r="F9" i="10" s="1"/>
  <c r="D9" i="1"/>
  <c r="D9" i="10" s="1"/>
  <c r="C9" i="1"/>
  <c r="C9" i="10" s="1"/>
  <c r="B9" i="1"/>
  <c r="B9" i="10" s="1"/>
  <c r="G8" i="1"/>
  <c r="G8" i="10" s="1"/>
  <c r="F8" i="1"/>
  <c r="F8" i="10" s="1"/>
  <c r="D8" i="1"/>
  <c r="D8" i="10" s="1"/>
  <c r="C8" i="1"/>
  <c r="C8" i="10" s="1"/>
  <c r="B8" i="1"/>
  <c r="B8" i="10" s="1"/>
  <c r="H7" i="1"/>
  <c r="H7" i="10" s="1"/>
  <c r="G7" i="1"/>
  <c r="G7" i="10" s="1"/>
  <c r="F7" i="1"/>
  <c r="F7" i="10" s="1"/>
  <c r="E7" i="1"/>
  <c r="D7" i="1"/>
  <c r="D7" i="10" s="1"/>
  <c r="C7" i="1"/>
  <c r="C7" i="10" s="1"/>
  <c r="B7" i="1"/>
  <c r="B7" i="10" s="1"/>
  <c r="H6" i="1"/>
  <c r="H6" i="10" s="1"/>
  <c r="G6" i="1"/>
  <c r="G6" i="10" s="1"/>
  <c r="F6" i="1"/>
  <c r="F6" i="10" s="1"/>
  <c r="E6" i="1"/>
  <c r="D6" i="1"/>
  <c r="D6" i="10" s="1"/>
  <c r="C6" i="1"/>
  <c r="C6" i="10" s="1"/>
  <c r="B6" i="1"/>
  <c r="B6" i="10" s="1"/>
  <c r="E7" i="10" l="1"/>
  <c r="E6" i="10"/>
  <c r="E10" i="10"/>
  <c r="I379" i="1"/>
  <c r="I378" i="1"/>
  <c r="I377" i="1"/>
  <c r="I376" i="1"/>
  <c r="I375" i="1"/>
  <c r="I374" i="1"/>
  <c r="H373" i="1"/>
  <c r="G373" i="1"/>
  <c r="F373" i="1"/>
  <c r="E373" i="1"/>
  <c r="D373" i="1"/>
  <c r="I373" i="1" s="1"/>
  <c r="C373" i="1"/>
  <c r="B373" i="1"/>
  <c r="I372" i="1"/>
  <c r="I371" i="1"/>
  <c r="I370" i="1"/>
  <c r="I369" i="1"/>
  <c r="I368" i="1"/>
  <c r="I367" i="1"/>
  <c r="H366" i="1"/>
  <c r="H380" i="1" s="1"/>
  <c r="G366" i="1"/>
  <c r="G380" i="1" s="1"/>
  <c r="F366" i="1"/>
  <c r="F380" i="1" s="1"/>
  <c r="E366" i="1"/>
  <c r="E380" i="1" s="1"/>
  <c r="D366" i="1"/>
  <c r="D380" i="1" s="1"/>
  <c r="C366" i="1"/>
  <c r="C380" i="1" s="1"/>
  <c r="B366" i="1"/>
  <c r="I366" i="1" s="1"/>
  <c r="F362" i="1"/>
  <c r="B362" i="1"/>
  <c r="E361" i="1"/>
  <c r="H361" i="1" s="1"/>
  <c r="E360" i="1"/>
  <c r="H360" i="1" s="1"/>
  <c r="H359" i="1"/>
  <c r="E359" i="1"/>
  <c r="E358" i="1"/>
  <c r="H358" i="1" s="1"/>
  <c r="H357" i="1"/>
  <c r="E357" i="1"/>
  <c r="E356" i="1"/>
  <c r="E355" i="1" s="1"/>
  <c r="G355" i="1"/>
  <c r="F355" i="1"/>
  <c r="D355" i="1"/>
  <c r="C355" i="1"/>
  <c r="B355" i="1"/>
  <c r="E354" i="1"/>
  <c r="H354" i="1" s="1"/>
  <c r="E353" i="1"/>
  <c r="H353" i="1" s="1"/>
  <c r="E352" i="1"/>
  <c r="H352" i="1" s="1"/>
  <c r="E351" i="1"/>
  <c r="H351" i="1" s="1"/>
  <c r="E350" i="1"/>
  <c r="H350" i="1" s="1"/>
  <c r="E349" i="1"/>
  <c r="H349" i="1" s="1"/>
  <c r="G348" i="1"/>
  <c r="G362" i="1" s="1"/>
  <c r="F348" i="1"/>
  <c r="D348" i="1"/>
  <c r="D362" i="1" s="1"/>
  <c r="C348" i="1"/>
  <c r="C362" i="1" s="1"/>
  <c r="B348" i="1"/>
  <c r="I341" i="1"/>
  <c r="I340" i="1"/>
  <c r="I339" i="1"/>
  <c r="I338" i="1"/>
  <c r="I337" i="1"/>
  <c r="I336" i="1"/>
  <c r="H335" i="1"/>
  <c r="G335" i="1"/>
  <c r="F335" i="1"/>
  <c r="E335" i="1"/>
  <c r="D335" i="1"/>
  <c r="C335" i="1"/>
  <c r="B335" i="1"/>
  <c r="B30" i="1" s="1"/>
  <c r="B30" i="10" s="1"/>
  <c r="I334" i="1"/>
  <c r="I333" i="1"/>
  <c r="I332" i="1"/>
  <c r="I331" i="1"/>
  <c r="I330" i="1"/>
  <c r="I329" i="1"/>
  <c r="H328" i="1"/>
  <c r="H342" i="1" s="1"/>
  <c r="G328" i="1"/>
  <c r="G342" i="1" s="1"/>
  <c r="F328" i="1"/>
  <c r="F342" i="1" s="1"/>
  <c r="E328" i="1"/>
  <c r="E342" i="1" s="1"/>
  <c r="D328" i="1"/>
  <c r="D342" i="1" s="1"/>
  <c r="C328" i="1"/>
  <c r="C342" i="1" s="1"/>
  <c r="B328" i="1"/>
  <c r="I328" i="1" s="1"/>
  <c r="E323" i="1"/>
  <c r="H323" i="1" s="1"/>
  <c r="E322" i="1"/>
  <c r="E321" i="1"/>
  <c r="E16" i="1" s="1"/>
  <c r="E16" i="10" s="1"/>
  <c r="E320" i="1"/>
  <c r="H319" i="1"/>
  <c r="H14" i="1" s="1"/>
  <c r="E319" i="1"/>
  <c r="E14" i="1" s="1"/>
  <c r="E14" i="10" s="1"/>
  <c r="E318" i="1"/>
  <c r="G317" i="1"/>
  <c r="G12" i="1" s="1"/>
  <c r="G12" i="10" s="1"/>
  <c r="F317" i="1"/>
  <c r="F12" i="1" s="1"/>
  <c r="F12" i="10" s="1"/>
  <c r="D317" i="1"/>
  <c r="D12" i="1" s="1"/>
  <c r="D12" i="10" s="1"/>
  <c r="C317" i="1"/>
  <c r="C12" i="1" s="1"/>
  <c r="C12" i="10" s="1"/>
  <c r="B317" i="1"/>
  <c r="B12" i="1" s="1"/>
  <c r="B12" i="10" s="1"/>
  <c r="E316" i="1"/>
  <c r="H316" i="1" s="1"/>
  <c r="H315" i="1"/>
  <c r="E315" i="1"/>
  <c r="E314" i="1"/>
  <c r="H314" i="1" s="1"/>
  <c r="H313" i="1"/>
  <c r="E313" i="1"/>
  <c r="E312" i="1"/>
  <c r="E310" i="1" s="1"/>
  <c r="H311" i="1"/>
  <c r="E311" i="1"/>
  <c r="G310" i="1"/>
  <c r="F310" i="1"/>
  <c r="D310" i="1"/>
  <c r="C310" i="1"/>
  <c r="B310" i="1"/>
  <c r="I303" i="1"/>
  <c r="I302" i="1"/>
  <c r="I301" i="1"/>
  <c r="I34" i="1" s="1"/>
  <c r="I34" i="10" s="1"/>
  <c r="I300" i="1"/>
  <c r="I299" i="1"/>
  <c r="I298" i="1"/>
  <c r="I31" i="1" s="1"/>
  <c r="I31" i="10" s="1"/>
  <c r="H297" i="1"/>
  <c r="G297" i="1"/>
  <c r="F297" i="1"/>
  <c r="F30" i="1" s="1"/>
  <c r="F30" i="10" s="1"/>
  <c r="E297" i="1"/>
  <c r="D297" i="1"/>
  <c r="C297" i="1"/>
  <c r="B297" i="1"/>
  <c r="I297" i="1" s="1"/>
  <c r="I295" i="1"/>
  <c r="I28" i="1" s="1"/>
  <c r="I28" i="10" s="1"/>
  <c r="I292" i="1"/>
  <c r="I25" i="1" s="1"/>
  <c r="I25" i="10" s="1"/>
  <c r="I291" i="1"/>
  <c r="I24" i="1" s="1"/>
  <c r="I24" i="10" s="1"/>
  <c r="H290" i="1"/>
  <c r="H304" i="1" s="1"/>
  <c r="G290" i="1"/>
  <c r="G304" i="1" s="1"/>
  <c r="E290" i="1"/>
  <c r="E304" i="1" s="1"/>
  <c r="D290" i="1"/>
  <c r="D304" i="1" s="1"/>
  <c r="C290" i="1"/>
  <c r="C304" i="1" s="1"/>
  <c r="B290" i="1"/>
  <c r="E285" i="1"/>
  <c r="H285" i="1" s="1"/>
  <c r="E284" i="1"/>
  <c r="H284" i="1" s="1"/>
  <c r="H283" i="1"/>
  <c r="E283" i="1"/>
  <c r="E282" i="1"/>
  <c r="H282" i="1" s="1"/>
  <c r="H281" i="1"/>
  <c r="E281" i="1"/>
  <c r="E280" i="1"/>
  <c r="H280" i="1" s="1"/>
  <c r="G279" i="1"/>
  <c r="F279" i="1"/>
  <c r="E279" i="1"/>
  <c r="D279" i="1"/>
  <c r="C279" i="1"/>
  <c r="B279" i="1"/>
  <c r="E278" i="1"/>
  <c r="H277" i="1"/>
  <c r="E277" i="1"/>
  <c r="E276" i="1"/>
  <c r="E275" i="1"/>
  <c r="H275" i="1" s="1"/>
  <c r="F293" i="1" s="1"/>
  <c r="F26" i="1" s="1"/>
  <c r="F26" i="10" s="1"/>
  <c r="E274" i="1"/>
  <c r="E273" i="1"/>
  <c r="H273" i="1" s="1"/>
  <c r="G272" i="1"/>
  <c r="G286" i="1" s="1"/>
  <c r="F272" i="1"/>
  <c r="F286" i="1" s="1"/>
  <c r="D272" i="1"/>
  <c r="D286" i="1" s="1"/>
  <c r="C272" i="1"/>
  <c r="C286" i="1" s="1"/>
  <c r="B272" i="1"/>
  <c r="B286" i="1" s="1"/>
  <c r="C266" i="1"/>
  <c r="I265" i="1"/>
  <c r="I264" i="1"/>
  <c r="I263" i="1"/>
  <c r="I262" i="1"/>
  <c r="I261" i="1"/>
  <c r="I260" i="1"/>
  <c r="H259" i="1"/>
  <c r="G259" i="1"/>
  <c r="F259" i="1"/>
  <c r="E259" i="1"/>
  <c r="D259" i="1"/>
  <c r="C259" i="1"/>
  <c r="I258" i="1"/>
  <c r="I257" i="1"/>
  <c r="I256" i="1"/>
  <c r="I255" i="1"/>
  <c r="I254" i="1"/>
  <c r="I253" i="1"/>
  <c r="H252" i="1"/>
  <c r="H266" i="1" s="1"/>
  <c r="G252" i="1"/>
  <c r="G266" i="1" s="1"/>
  <c r="F252" i="1"/>
  <c r="F266" i="1" s="1"/>
  <c r="E252" i="1"/>
  <c r="E266" i="1" s="1"/>
  <c r="D252" i="1"/>
  <c r="D266" i="1" s="1"/>
  <c r="C252" i="1"/>
  <c r="B252" i="1"/>
  <c r="I252" i="1" s="1"/>
  <c r="F248" i="1"/>
  <c r="B248" i="1"/>
  <c r="H247" i="1"/>
  <c r="E247" i="1"/>
  <c r="E246" i="1"/>
  <c r="H246" i="1" s="1"/>
  <c r="H245" i="1"/>
  <c r="E245" i="1"/>
  <c r="E244" i="1"/>
  <c r="H244" i="1" s="1"/>
  <c r="H243" i="1"/>
  <c r="E243" i="1"/>
  <c r="E242" i="1"/>
  <c r="H242" i="1" s="1"/>
  <c r="H241" i="1" s="1"/>
  <c r="G241" i="1"/>
  <c r="F241" i="1"/>
  <c r="E241" i="1"/>
  <c r="D241" i="1"/>
  <c r="C241" i="1"/>
  <c r="B241" i="1"/>
  <c r="E240" i="1"/>
  <c r="H240" i="1" s="1"/>
  <c r="H239" i="1"/>
  <c r="E239" i="1"/>
  <c r="E238" i="1"/>
  <c r="H238" i="1" s="1"/>
  <c r="H237" i="1"/>
  <c r="E237" i="1"/>
  <c r="E236" i="1"/>
  <c r="E234" i="1" s="1"/>
  <c r="E248" i="1" s="1"/>
  <c r="H235" i="1"/>
  <c r="E235" i="1"/>
  <c r="G234" i="1"/>
  <c r="G248" i="1" s="1"/>
  <c r="F234" i="1"/>
  <c r="D234" i="1"/>
  <c r="D248" i="1" s="1"/>
  <c r="C234" i="1"/>
  <c r="C248" i="1" s="1"/>
  <c r="B234" i="1"/>
  <c r="I227" i="1"/>
  <c r="I226" i="1"/>
  <c r="I225" i="1"/>
  <c r="I224" i="1"/>
  <c r="I223" i="1"/>
  <c r="I222" i="1"/>
  <c r="H221" i="1"/>
  <c r="G221" i="1"/>
  <c r="F221" i="1"/>
  <c r="E221" i="1"/>
  <c r="D221" i="1"/>
  <c r="I221" i="1" s="1"/>
  <c r="C221" i="1"/>
  <c r="B221" i="1"/>
  <c r="I220" i="1"/>
  <c r="I219" i="1"/>
  <c r="I218" i="1"/>
  <c r="I217" i="1"/>
  <c r="I216" i="1"/>
  <c r="I215" i="1"/>
  <c r="H214" i="1"/>
  <c r="H228" i="1" s="1"/>
  <c r="G214" i="1"/>
  <c r="G228" i="1" s="1"/>
  <c r="F214" i="1"/>
  <c r="F228" i="1" s="1"/>
  <c r="E214" i="1"/>
  <c r="E228" i="1" s="1"/>
  <c r="D214" i="1"/>
  <c r="D228" i="1" s="1"/>
  <c r="C214" i="1"/>
  <c r="C228" i="1" s="1"/>
  <c r="B214" i="1"/>
  <c r="I214" i="1" s="1"/>
  <c r="H209" i="1"/>
  <c r="E209" i="1"/>
  <c r="E208" i="1"/>
  <c r="H208" i="1" s="1"/>
  <c r="H207" i="1"/>
  <c r="E207" i="1"/>
  <c r="E206" i="1"/>
  <c r="H206" i="1" s="1"/>
  <c r="H205" i="1"/>
  <c r="E205" i="1"/>
  <c r="E204" i="1"/>
  <c r="H204" i="1" s="1"/>
  <c r="G203" i="1"/>
  <c r="F203" i="1"/>
  <c r="E203" i="1"/>
  <c r="D203" i="1"/>
  <c r="C203" i="1"/>
  <c r="B203" i="1"/>
  <c r="E202" i="1"/>
  <c r="H202" i="1" s="1"/>
  <c r="E201" i="1"/>
  <c r="H201" i="1" s="1"/>
  <c r="E200" i="1"/>
  <c r="H200" i="1" s="1"/>
  <c r="E199" i="1"/>
  <c r="H199" i="1" s="1"/>
  <c r="E198" i="1"/>
  <c r="E196" i="1" s="1"/>
  <c r="E210" i="1" s="1"/>
  <c r="E197" i="1"/>
  <c r="H197" i="1" s="1"/>
  <c r="G196" i="1"/>
  <c r="G210" i="1" s="1"/>
  <c r="F196" i="1"/>
  <c r="F210" i="1" s="1"/>
  <c r="D196" i="1"/>
  <c r="D210" i="1" s="1"/>
  <c r="C196" i="1"/>
  <c r="C210" i="1" s="1"/>
  <c r="B196" i="1"/>
  <c r="B210" i="1" s="1"/>
  <c r="I189" i="1"/>
  <c r="I188" i="1"/>
  <c r="I187" i="1"/>
  <c r="I186" i="1"/>
  <c r="I185" i="1"/>
  <c r="I184" i="1"/>
  <c r="H183" i="1"/>
  <c r="G183" i="1"/>
  <c r="F183" i="1"/>
  <c r="E183" i="1"/>
  <c r="D183" i="1"/>
  <c r="I183" i="1" s="1"/>
  <c r="C183" i="1"/>
  <c r="B183" i="1"/>
  <c r="I182" i="1"/>
  <c r="I181" i="1"/>
  <c r="I180" i="1"/>
  <c r="I179" i="1"/>
  <c r="I178" i="1"/>
  <c r="I177" i="1"/>
  <c r="H176" i="1"/>
  <c r="H190" i="1" s="1"/>
  <c r="G176" i="1"/>
  <c r="G190" i="1" s="1"/>
  <c r="F176" i="1"/>
  <c r="F190" i="1" s="1"/>
  <c r="E176" i="1"/>
  <c r="E190" i="1" s="1"/>
  <c r="D176" i="1"/>
  <c r="D190" i="1" s="1"/>
  <c r="C176" i="1"/>
  <c r="C190" i="1" s="1"/>
  <c r="B176" i="1"/>
  <c r="I176" i="1" s="1"/>
  <c r="H171" i="1"/>
  <c r="E171" i="1"/>
  <c r="E170" i="1"/>
  <c r="H170" i="1" s="1"/>
  <c r="H169" i="1"/>
  <c r="E169" i="1"/>
  <c r="E168" i="1"/>
  <c r="H168" i="1" s="1"/>
  <c r="H167" i="1"/>
  <c r="E167" i="1"/>
  <c r="E166" i="1"/>
  <c r="H166" i="1" s="1"/>
  <c r="G165" i="1"/>
  <c r="F165" i="1"/>
  <c r="E165" i="1"/>
  <c r="D165" i="1"/>
  <c r="C165" i="1"/>
  <c r="B165" i="1"/>
  <c r="E164" i="1"/>
  <c r="H164" i="1" s="1"/>
  <c r="E163" i="1"/>
  <c r="H163" i="1" s="1"/>
  <c r="E162" i="1"/>
  <c r="H162" i="1" s="1"/>
  <c r="E161" i="1"/>
  <c r="H161" i="1" s="1"/>
  <c r="E160" i="1"/>
  <c r="E158" i="1" s="1"/>
  <c r="E172" i="1" s="1"/>
  <c r="E159" i="1"/>
  <c r="H159" i="1" s="1"/>
  <c r="G158" i="1"/>
  <c r="G172" i="1" s="1"/>
  <c r="F158" i="1"/>
  <c r="F172" i="1" s="1"/>
  <c r="D158" i="1"/>
  <c r="D172" i="1" s="1"/>
  <c r="C158" i="1"/>
  <c r="C172" i="1" s="1"/>
  <c r="B158" i="1"/>
  <c r="B172" i="1" s="1"/>
  <c r="I151" i="1"/>
  <c r="I150" i="1"/>
  <c r="I149" i="1"/>
  <c r="I148" i="1"/>
  <c r="I147" i="1"/>
  <c r="I146" i="1"/>
  <c r="H145" i="1"/>
  <c r="G145" i="1"/>
  <c r="F145" i="1"/>
  <c r="E145" i="1"/>
  <c r="D145" i="1"/>
  <c r="I145" i="1" s="1"/>
  <c r="C145" i="1"/>
  <c r="B145" i="1"/>
  <c r="I144" i="1"/>
  <c r="I143" i="1"/>
  <c r="I142" i="1"/>
  <c r="I141" i="1"/>
  <c r="I140" i="1"/>
  <c r="I139" i="1"/>
  <c r="H138" i="1"/>
  <c r="H152" i="1" s="1"/>
  <c r="G138" i="1"/>
  <c r="G152" i="1" s="1"/>
  <c r="F138" i="1"/>
  <c r="F152" i="1" s="1"/>
  <c r="E138" i="1"/>
  <c r="E152" i="1" s="1"/>
  <c r="D138" i="1"/>
  <c r="C138" i="1"/>
  <c r="C152" i="1" s="1"/>
  <c r="B138" i="1"/>
  <c r="E133" i="1"/>
  <c r="E132" i="1"/>
  <c r="H132" i="1" s="1"/>
  <c r="H131" i="1"/>
  <c r="E131" i="1"/>
  <c r="E130" i="1"/>
  <c r="H130" i="1" s="1"/>
  <c r="H129" i="1"/>
  <c r="E129" i="1"/>
  <c r="E128" i="1"/>
  <c r="H128" i="1" s="1"/>
  <c r="G127" i="1"/>
  <c r="F127" i="1"/>
  <c r="E127" i="1"/>
  <c r="D127" i="1"/>
  <c r="C127" i="1"/>
  <c r="B127" i="1"/>
  <c r="E126" i="1"/>
  <c r="H126" i="1" s="1"/>
  <c r="E125" i="1"/>
  <c r="H125" i="1" s="1"/>
  <c r="E124" i="1"/>
  <c r="H124" i="1" s="1"/>
  <c r="E123" i="1"/>
  <c r="E122" i="1"/>
  <c r="H122" i="1" s="1"/>
  <c r="E121" i="1"/>
  <c r="H121" i="1" s="1"/>
  <c r="G120" i="1"/>
  <c r="F120" i="1"/>
  <c r="D120" i="1"/>
  <c r="C120" i="1"/>
  <c r="B120" i="1"/>
  <c r="B5" i="1" s="1"/>
  <c r="B5" i="10" s="1"/>
  <c r="I113" i="1"/>
  <c r="I112" i="1"/>
  <c r="I111" i="1"/>
  <c r="I110" i="1"/>
  <c r="I109" i="1"/>
  <c r="I108" i="1"/>
  <c r="H107" i="1"/>
  <c r="G107" i="1"/>
  <c r="F107" i="1"/>
  <c r="E107" i="1"/>
  <c r="D107" i="1"/>
  <c r="C107" i="1"/>
  <c r="I106" i="1"/>
  <c r="I105" i="1"/>
  <c r="I104" i="1"/>
  <c r="I103" i="1"/>
  <c r="I102" i="1"/>
  <c r="I101" i="1"/>
  <c r="H100" i="1"/>
  <c r="H114" i="1" s="1"/>
  <c r="G100" i="1"/>
  <c r="G114" i="1" s="1"/>
  <c r="E100" i="1"/>
  <c r="D100" i="1"/>
  <c r="C100" i="1"/>
  <c r="B100" i="1"/>
  <c r="E95" i="1"/>
  <c r="H95" i="1" s="1"/>
  <c r="E94" i="1"/>
  <c r="H94" i="1" s="1"/>
  <c r="E93" i="1"/>
  <c r="H93" i="1" s="1"/>
  <c r="E92" i="1"/>
  <c r="H92" i="1" s="1"/>
  <c r="E91" i="1"/>
  <c r="H91" i="1" s="1"/>
  <c r="E90" i="1"/>
  <c r="G89" i="1"/>
  <c r="F89" i="1"/>
  <c r="D89" i="1"/>
  <c r="C89" i="1"/>
  <c r="E88" i="1"/>
  <c r="H88" i="1" s="1"/>
  <c r="E87" i="1"/>
  <c r="H87" i="1" s="1"/>
  <c r="E86" i="1"/>
  <c r="H86" i="1" s="1"/>
  <c r="E85" i="1"/>
  <c r="H85" i="1" s="1"/>
  <c r="E84" i="1"/>
  <c r="H84" i="1" s="1"/>
  <c r="E83" i="1"/>
  <c r="G82" i="1"/>
  <c r="F82" i="1"/>
  <c r="D82" i="1"/>
  <c r="C82" i="1"/>
  <c r="I293" i="1" l="1"/>
  <c r="I26" i="1" s="1"/>
  <c r="I26" i="10" s="1"/>
  <c r="H14" i="10"/>
  <c r="C324" i="1"/>
  <c r="H318" i="1"/>
  <c r="H13" i="1" s="1"/>
  <c r="E13" i="1"/>
  <c r="E13" i="10" s="1"/>
  <c r="H321" i="1"/>
  <c r="H16" i="1" s="1"/>
  <c r="I33" i="1"/>
  <c r="I33" i="10" s="1"/>
  <c r="I35" i="1"/>
  <c r="I35" i="10" s="1"/>
  <c r="I32" i="1"/>
  <c r="I32" i="10" s="1"/>
  <c r="D134" i="1"/>
  <c r="D5" i="1"/>
  <c r="D5" i="10" s="1"/>
  <c r="I36" i="1"/>
  <c r="I36" i="10" s="1"/>
  <c r="H322" i="1"/>
  <c r="H17" i="1" s="1"/>
  <c r="E17" i="1"/>
  <c r="E17" i="10" s="1"/>
  <c r="H278" i="1"/>
  <c r="E11" i="1"/>
  <c r="H276" i="1"/>
  <c r="E9" i="1"/>
  <c r="D152" i="1"/>
  <c r="D23" i="1"/>
  <c r="D23" i="10" s="1"/>
  <c r="I138" i="1"/>
  <c r="G134" i="1"/>
  <c r="G5" i="1"/>
  <c r="G5" i="10" s="1"/>
  <c r="F134" i="1"/>
  <c r="F5" i="1"/>
  <c r="F5" i="10" s="1"/>
  <c r="C134" i="1"/>
  <c r="C19" i="1" s="1"/>
  <c r="C19" i="10" s="1"/>
  <c r="C5" i="1"/>
  <c r="C5" i="10" s="1"/>
  <c r="H8" i="1"/>
  <c r="H8" i="10" s="1"/>
  <c r="E8" i="1"/>
  <c r="B134" i="1"/>
  <c r="H15" i="1"/>
  <c r="E15" i="1"/>
  <c r="E15" i="10" s="1"/>
  <c r="H133" i="1"/>
  <c r="H18" i="1" s="1"/>
  <c r="E18" i="1"/>
  <c r="E18" i="10" s="1"/>
  <c r="I335" i="1"/>
  <c r="I30" i="1" s="1"/>
  <c r="I30" i="10" s="1"/>
  <c r="G324" i="1"/>
  <c r="F324" i="1"/>
  <c r="F19" i="1" s="1"/>
  <c r="F19" i="10" s="1"/>
  <c r="D324" i="1"/>
  <c r="D19" i="1" s="1"/>
  <c r="D19" i="10" s="1"/>
  <c r="E317" i="1"/>
  <c r="B324" i="1"/>
  <c r="E272" i="1"/>
  <c r="E286" i="1" s="1"/>
  <c r="H348" i="1"/>
  <c r="B380" i="1"/>
  <c r="I380" i="1" s="1"/>
  <c r="E348" i="1"/>
  <c r="E362" i="1" s="1"/>
  <c r="H356" i="1"/>
  <c r="H355" i="1" s="1"/>
  <c r="B342" i="1"/>
  <c r="H312" i="1"/>
  <c r="H310" i="1" s="1"/>
  <c r="H274" i="1"/>
  <c r="B304" i="1"/>
  <c r="H236" i="1"/>
  <c r="H234" i="1" s="1"/>
  <c r="H248" i="1" s="1"/>
  <c r="B266" i="1"/>
  <c r="I266" i="1" s="1"/>
  <c r="H196" i="1"/>
  <c r="H203" i="1"/>
  <c r="B228" i="1"/>
  <c r="I228" i="1" s="1"/>
  <c r="H198" i="1"/>
  <c r="H158" i="1"/>
  <c r="H165" i="1"/>
  <c r="H160" i="1"/>
  <c r="B190" i="1"/>
  <c r="I190" i="1" s="1"/>
  <c r="H127" i="1"/>
  <c r="E120" i="1"/>
  <c r="B152" i="1"/>
  <c r="I152" i="1" s="1"/>
  <c r="E114" i="1"/>
  <c r="C114" i="1"/>
  <c r="D114" i="1"/>
  <c r="B107" i="1"/>
  <c r="I107" i="1" s="1"/>
  <c r="F100" i="1"/>
  <c r="F114" i="1" s="1"/>
  <c r="F96" i="1"/>
  <c r="G96" i="1"/>
  <c r="C96" i="1"/>
  <c r="D96" i="1"/>
  <c r="E82" i="1"/>
  <c r="E96" i="1" s="1"/>
  <c r="H83" i="1"/>
  <c r="H82" i="1" s="1"/>
  <c r="E89" i="1"/>
  <c r="H90" i="1"/>
  <c r="H89" i="1" s="1"/>
  <c r="B82" i="1"/>
  <c r="B89" i="1"/>
  <c r="H9" i="1" l="1"/>
  <c r="H9" i="10" s="1"/>
  <c r="F294" i="1"/>
  <c r="E11" i="10"/>
  <c r="H13" i="10"/>
  <c r="H15" i="10"/>
  <c r="E9" i="10"/>
  <c r="H16" i="10"/>
  <c r="H18" i="10"/>
  <c r="E8" i="10"/>
  <c r="H17" i="10"/>
  <c r="H11" i="1"/>
  <c r="H11" i="10" s="1"/>
  <c r="F296" i="1"/>
  <c r="D37" i="1"/>
  <c r="D37" i="10" s="1"/>
  <c r="I342" i="1"/>
  <c r="B37" i="1"/>
  <c r="B37" i="10" s="1"/>
  <c r="H272" i="1"/>
  <c r="H286" i="1" s="1"/>
  <c r="G19" i="1"/>
  <c r="G19" i="10" s="1"/>
  <c r="B19" i="1"/>
  <c r="B19" i="10" s="1"/>
  <c r="E134" i="1"/>
  <c r="E5" i="1"/>
  <c r="E5" i="10" s="1"/>
  <c r="H120" i="1"/>
  <c r="E324" i="1"/>
  <c r="E12" i="1"/>
  <c r="E12" i="10" s="1"/>
  <c r="H317" i="1"/>
  <c r="H12" i="1" s="1"/>
  <c r="H12" i="10" s="1"/>
  <c r="H362" i="1"/>
  <c r="H210" i="1"/>
  <c r="H172" i="1"/>
  <c r="I100" i="1"/>
  <c r="B114" i="1"/>
  <c r="I114" i="1" s="1"/>
  <c r="H96" i="1"/>
  <c r="B96" i="1"/>
  <c r="F27" i="1" l="1"/>
  <c r="F27" i="10" s="1"/>
  <c r="I294" i="1"/>
  <c r="I27" i="1" s="1"/>
  <c r="I27" i="10" s="1"/>
  <c r="F29" i="1"/>
  <c r="F29" i="10" s="1"/>
  <c r="I296" i="1"/>
  <c r="I29" i="1" s="1"/>
  <c r="F290" i="1"/>
  <c r="H5" i="1"/>
  <c r="H5" i="10" s="1"/>
  <c r="E19" i="1"/>
  <c r="E19" i="10" s="1"/>
  <c r="H134" i="1"/>
  <c r="H324" i="1"/>
  <c r="I29" i="10" l="1"/>
  <c r="I290" i="1"/>
  <c r="I23" i="1" s="1"/>
  <c r="I23" i="10" s="1"/>
  <c r="F304" i="1"/>
  <c r="F23" i="1"/>
  <c r="F23" i="10" s="1"/>
  <c r="H19" i="1"/>
  <c r="H19" i="10" s="1"/>
  <c r="D35" i="17"/>
  <c r="E25" i="17"/>
  <c r="E26" i="17"/>
  <c r="E27" i="17"/>
  <c r="E28" i="17"/>
  <c r="D24" i="17"/>
  <c r="D25" i="17"/>
  <c r="D26" i="17"/>
  <c r="D27" i="17"/>
  <c r="D28" i="17"/>
  <c r="C24" i="17"/>
  <c r="C25" i="17"/>
  <c r="C26" i="17"/>
  <c r="C27" i="17"/>
  <c r="C28" i="17"/>
  <c r="C29" i="17"/>
  <c r="C30" i="17"/>
  <c r="B24" i="17"/>
  <c r="B25" i="17"/>
  <c r="B26" i="17"/>
  <c r="B27" i="17"/>
  <c r="B28" i="17"/>
  <c r="B29" i="17"/>
  <c r="B30" i="17"/>
  <c r="B31" i="17"/>
  <c r="F37" i="1" l="1"/>
  <c r="F37" i="10" s="1"/>
  <c r="I304" i="1"/>
  <c r="I37" i="1" s="1"/>
  <c r="I37" i="10" s="1"/>
  <c r="B54" i="9"/>
  <c r="B54" i="18" s="1"/>
  <c r="D34" i="8" l="1"/>
  <c r="D34" i="17" s="1"/>
  <c r="F13" i="7" l="1"/>
  <c r="F13" i="16" s="1"/>
  <c r="B28" i="4" l="1"/>
  <c r="B28" i="13" s="1"/>
  <c r="C28" i="4"/>
  <c r="C28" i="13" s="1"/>
  <c r="E11" i="3" l="1"/>
  <c r="E11" i="12" s="1"/>
  <c r="E7" i="3"/>
  <c r="E7" i="12" s="1"/>
  <c r="E5" i="3"/>
  <c r="E5" i="12" s="1"/>
  <c r="B60" i="18" l="1"/>
  <c r="E17" i="17"/>
  <c r="E16" i="17"/>
  <c r="E15" i="17"/>
  <c r="E14" i="17"/>
  <c r="E13" i="17"/>
  <c r="E10" i="17"/>
  <c r="E9" i="17"/>
  <c r="E8" i="17"/>
  <c r="E7" i="17"/>
  <c r="E6" i="17"/>
  <c r="E5" i="17"/>
  <c r="E4" i="17"/>
  <c r="C23" i="17"/>
  <c r="C22" i="17"/>
  <c r="C21" i="17"/>
  <c r="C20" i="17"/>
  <c r="C19" i="17"/>
  <c r="C18" i="17"/>
  <c r="C17" i="17"/>
  <c r="C16" i="17"/>
  <c r="C15" i="17"/>
  <c r="C14" i="17"/>
  <c r="C13" i="17"/>
  <c r="B23" i="17"/>
  <c r="B22" i="17"/>
  <c r="B21" i="17"/>
  <c r="B20" i="17"/>
  <c r="B19" i="17"/>
  <c r="B18" i="17"/>
  <c r="B17" i="17"/>
  <c r="B16" i="17"/>
  <c r="B15" i="17"/>
  <c r="B14" i="17"/>
  <c r="B13" i="17"/>
  <c r="D5" i="17"/>
  <c r="D6" i="17"/>
  <c r="D7" i="17"/>
  <c r="D8" i="17"/>
  <c r="D9" i="17"/>
  <c r="D10" i="17"/>
  <c r="D13" i="17"/>
  <c r="D14" i="17"/>
  <c r="D15" i="17"/>
  <c r="D16" i="17"/>
  <c r="D17" i="17"/>
  <c r="D18" i="17"/>
  <c r="D19" i="17"/>
  <c r="D20" i="17"/>
  <c r="D21" i="17"/>
  <c r="D22" i="17"/>
  <c r="D23" i="17"/>
  <c r="D4" i="17"/>
  <c r="B11" i="17"/>
  <c r="C10" i="17"/>
  <c r="B10" i="17"/>
  <c r="C9" i="17"/>
  <c r="B9" i="17"/>
  <c r="C8" i="17"/>
  <c r="B8" i="17"/>
  <c r="C7" i="17"/>
  <c r="B7" i="17"/>
  <c r="C6" i="17"/>
  <c r="B6" i="17"/>
  <c r="C5" i="17"/>
  <c r="B5" i="17"/>
  <c r="C4" i="17"/>
  <c r="B4" i="17"/>
  <c r="G9" i="11"/>
  <c r="G7" i="11"/>
  <c r="G5" i="11"/>
  <c r="G31" i="11"/>
  <c r="G30" i="11"/>
  <c r="G28" i="11"/>
  <c r="G27" i="11"/>
  <c r="G26" i="11"/>
  <c r="G24" i="11"/>
  <c r="G23" i="11"/>
  <c r="G22" i="11"/>
  <c r="G20" i="11"/>
  <c r="G19" i="11"/>
  <c r="G18" i="11"/>
  <c r="G16" i="11"/>
  <c r="G11" i="11"/>
  <c r="G10" i="11"/>
  <c r="G8" i="11"/>
  <c r="G6" i="11"/>
  <c r="G4" i="11"/>
  <c r="G17" i="11" l="1"/>
  <c r="G21" i="11"/>
  <c r="G25" i="11"/>
  <c r="G29" i="11"/>
  <c r="B61" i="9"/>
  <c r="B61" i="18" s="1"/>
  <c r="F54" i="9"/>
  <c r="F54" i="18" s="1"/>
  <c r="E53" i="9"/>
  <c r="E52" i="9"/>
  <c r="E52" i="18" s="1"/>
  <c r="E51" i="9"/>
  <c r="E51" i="18" s="1"/>
  <c r="I16" i="4"/>
  <c r="G16" i="4"/>
  <c r="C16" i="4"/>
  <c r="C16" i="13" s="1"/>
  <c r="B16" i="4"/>
  <c r="B16" i="13" s="1"/>
  <c r="G16" i="13" l="1"/>
  <c r="G31" i="4"/>
  <c r="G31" i="13" s="1"/>
  <c r="B29" i="4"/>
  <c r="B29" i="13" s="1"/>
  <c r="C29" i="4"/>
  <c r="C29" i="13" s="1"/>
  <c r="D11" i="17"/>
  <c r="E4" i="3" l="1"/>
  <c r="E4" i="12" s="1"/>
  <c r="E6" i="3"/>
  <c r="E6" i="12" s="1"/>
  <c r="E8" i="3"/>
  <c r="E8" i="12" s="1"/>
  <c r="E9" i="3"/>
  <c r="E9" i="12" s="1"/>
  <c r="E10" i="3"/>
  <c r="E10" i="12" s="1"/>
  <c r="E12" i="3"/>
  <c r="E12" i="12" s="1"/>
  <c r="E13" i="3"/>
  <c r="E13" i="12" s="1"/>
  <c r="E14" i="3"/>
  <c r="E14" i="12" s="1"/>
  <c r="E15" i="3"/>
  <c r="E15" i="12" s="1"/>
  <c r="E16" i="3"/>
  <c r="E16" i="12" s="1"/>
  <c r="E17" i="3"/>
  <c r="E17" i="12" s="1"/>
  <c r="E18" i="3"/>
  <c r="E18" i="12" s="1"/>
  <c r="E19" i="3"/>
  <c r="E19" i="12" s="1"/>
  <c r="E20" i="3"/>
  <c r="E20" i="12" s="1"/>
  <c r="E21" i="3"/>
  <c r="E21" i="12" s="1"/>
  <c r="E22" i="3"/>
  <c r="E22" i="12" s="1"/>
  <c r="E23" i="3"/>
  <c r="E23" i="12" s="1"/>
  <c r="E24" i="3"/>
  <c r="E24" i="12" s="1"/>
  <c r="E25" i="3"/>
  <c r="E25" i="12" s="1"/>
  <c r="E26" i="3"/>
  <c r="E26" i="12" s="1"/>
  <c r="E27" i="3"/>
  <c r="E27" i="12" s="1"/>
  <c r="E3" i="3"/>
  <c r="E3" i="12" l="1"/>
  <c r="E29" i="3"/>
  <c r="E29" i="12" s="1"/>
  <c r="E16" i="9"/>
  <c r="E16" i="18" s="1"/>
  <c r="E13" i="9"/>
  <c r="E13" i="18" s="1"/>
  <c r="F11" i="7"/>
  <c r="F11" i="16" s="1"/>
  <c r="F10" i="7"/>
  <c r="F10" i="16" s="1"/>
  <c r="F6" i="7"/>
  <c r="F6" i="16" s="1"/>
  <c r="F8" i="7"/>
  <c r="F8" i="16" s="1"/>
  <c r="F14" i="7" l="1"/>
  <c r="F14" i="16" s="1"/>
  <c r="E17" i="9"/>
  <c r="E17" i="18" s="1"/>
  <c r="D12" i="17"/>
  <c r="C14" i="7"/>
  <c r="C14" i="16" s="1"/>
  <c r="D14" i="7"/>
  <c r="D14" i="16" s="1"/>
  <c r="E14" i="7"/>
  <c r="E14" i="16" s="1"/>
  <c r="E41" i="9" l="1"/>
  <c r="E41" i="18" s="1"/>
  <c r="A20" i="6"/>
  <c r="A24" i="6"/>
  <c r="E18" i="9"/>
  <c r="E18" i="18" s="1"/>
  <c r="D31" i="17"/>
  <c r="H6" i="4"/>
  <c r="H6" i="13" s="1"/>
  <c r="H5" i="4"/>
  <c r="H5" i="13" s="1"/>
  <c r="H8" i="4" l="1"/>
  <c r="H8" i="13" s="1"/>
  <c r="E50" i="9"/>
  <c r="E50" i="18" s="1"/>
  <c r="E43" i="9"/>
  <c r="E43" i="18" s="1"/>
  <c r="D32" i="17"/>
  <c r="D33" i="17"/>
  <c r="E54" i="9" l="1"/>
  <c r="E54" i="18" s="1"/>
  <c r="E42" i="9" l="1"/>
  <c r="E42" i="18" s="1"/>
</calcChain>
</file>

<file path=xl/comments1.xml><?xml version="1.0" encoding="utf-8"?>
<comments xmlns="http://schemas.openxmlformats.org/spreadsheetml/2006/main">
  <authors>
    <author>niimi</author>
  </authors>
  <commentList>
    <comment ref="G28" authorId="0" shapeId="0">
      <text>
        <r>
          <rPr>
            <b/>
            <sz val="9"/>
            <color indexed="81"/>
            <rFont val="MS P ゴシック"/>
            <family val="3"/>
            <charset val="128"/>
          </rPr>
          <t>niimi:</t>
        </r>
        <r>
          <rPr>
            <sz val="9"/>
            <color indexed="81"/>
            <rFont val="MS P ゴシック"/>
            <family val="3"/>
            <charset val="128"/>
          </rPr>
          <t xml:space="preserve">
開始仕訳で入力した分を除く</t>
        </r>
      </text>
    </comment>
  </commentList>
</comments>
</file>

<file path=xl/comments2.xml><?xml version="1.0" encoding="utf-8"?>
<comments xmlns="http://schemas.openxmlformats.org/spreadsheetml/2006/main">
  <authors>
    <author>niimi</author>
  </authors>
  <commentList>
    <comment ref="A78" authorId="0" shapeId="0">
      <text>
        <r>
          <rPr>
            <b/>
            <sz val="9"/>
            <color indexed="81"/>
            <rFont val="MS P ゴシック"/>
            <family val="3"/>
            <charset val="128"/>
          </rPr>
          <t>niimi:</t>
        </r>
        <r>
          <rPr>
            <sz val="9"/>
            <color indexed="81"/>
            <rFont val="MS P ゴシック"/>
            <family val="3"/>
            <charset val="128"/>
          </rPr>
          <t xml:space="preserve">
決算書から</t>
        </r>
      </text>
    </comment>
  </commentList>
</comments>
</file>

<file path=xl/comments3.xml><?xml version="1.0" encoding="utf-8"?>
<comments xmlns="http://schemas.openxmlformats.org/spreadsheetml/2006/main">
  <authors>
    <author>niimi</author>
  </authors>
  <commentList>
    <comment ref="G11" authorId="0" shapeId="0">
      <text>
        <r>
          <rPr>
            <b/>
            <sz val="9"/>
            <color indexed="81"/>
            <rFont val="MS P ゴシック"/>
            <family val="3"/>
            <charset val="128"/>
          </rPr>
          <t>niimi:</t>
        </r>
        <r>
          <rPr>
            <sz val="9"/>
            <color indexed="81"/>
            <rFont val="MS P ゴシック"/>
            <family val="3"/>
            <charset val="128"/>
          </rPr>
          <t xml:space="preserve">
財務書類作成ファイル「H30資産」の「国県補助」から</t>
        </r>
      </text>
    </comment>
    <comment ref="D50" authorId="0" shapeId="0">
      <text>
        <r>
          <rPr>
            <sz val="9"/>
            <color indexed="81"/>
            <rFont val="MS P ゴシック"/>
            <family val="3"/>
            <charset val="128"/>
          </rPr>
          <t>過疎ソフト
　406,100,000
臨財債
　521,376,000
歳入欠かん等
　34,200,000</t>
        </r>
      </text>
    </comment>
  </commentList>
</comments>
</file>

<file path=xl/comments4.xml><?xml version="1.0" encoding="utf-8"?>
<comments xmlns="http://schemas.openxmlformats.org/spreadsheetml/2006/main">
  <authors>
    <author>niimi</author>
  </authors>
  <commentList>
    <comment ref="B12" authorId="0" shapeId="0">
      <text>
        <r>
          <rPr>
            <sz val="9"/>
            <color indexed="81"/>
            <rFont val="MS P ゴシック"/>
            <family val="3"/>
            <charset val="128"/>
          </rPr>
          <t>端数処理＋１
（貸借対照表の数値にあわせるため）</t>
        </r>
      </text>
    </comment>
  </commentList>
</comments>
</file>

<file path=xl/comments5.xml><?xml version="1.0" encoding="utf-8"?>
<comments xmlns="http://schemas.openxmlformats.org/spreadsheetml/2006/main">
  <authors>
    <author>niimi</author>
  </authors>
  <commentList>
    <comment ref="B16" authorId="0" shapeId="0">
      <text>
        <r>
          <rPr>
            <b/>
            <sz val="9"/>
            <color indexed="81"/>
            <rFont val="MS P ゴシック"/>
            <family val="3"/>
            <charset val="128"/>
          </rPr>
          <t>niimi:</t>
        </r>
        <r>
          <rPr>
            <sz val="9"/>
            <color indexed="81"/>
            <rFont val="MS P ゴシック"/>
            <family val="3"/>
            <charset val="128"/>
          </rPr>
          <t xml:space="preserve">
端数調整のため＋１
※貸借対照表計上額と合わせる</t>
        </r>
      </text>
    </comment>
    <comment ref="A20" authorId="0" shapeId="0">
      <text>
        <r>
          <rPr>
            <b/>
            <sz val="9"/>
            <color indexed="81"/>
            <rFont val="MS P ゴシック"/>
            <family val="3"/>
            <charset val="128"/>
          </rPr>
          <t>niimi:</t>
        </r>
        <r>
          <rPr>
            <sz val="9"/>
            <color indexed="81"/>
            <rFont val="MS P ゴシック"/>
            <family val="3"/>
            <charset val="128"/>
          </rPr>
          <t xml:space="preserve">
端数調整のため＋１
※貸借対照表計上額と合わせる</t>
        </r>
      </text>
    </comment>
    <comment ref="A24" authorId="0" shapeId="0">
      <text>
        <r>
          <rPr>
            <b/>
            <sz val="9"/>
            <color indexed="81"/>
            <rFont val="MS P ゴシック"/>
            <family val="3"/>
            <charset val="128"/>
          </rPr>
          <t>niimi:</t>
        </r>
        <r>
          <rPr>
            <sz val="9"/>
            <color indexed="81"/>
            <rFont val="MS P ゴシック"/>
            <family val="3"/>
            <charset val="128"/>
          </rPr>
          <t xml:space="preserve">
端数調整のため＋１
※貸借対照表計上額と合わせる</t>
        </r>
      </text>
    </comment>
  </commentList>
</comments>
</file>

<file path=xl/sharedStrings.xml><?xml version="1.0" encoding="utf-8"?>
<sst xmlns="http://schemas.openxmlformats.org/spreadsheetml/2006/main" count="1652" uniqueCount="423">
  <si>
    <t>（１）資産項目の明細</t>
    <rPh sb="3" eb="5">
      <t>シサン</t>
    </rPh>
    <rPh sb="5" eb="7">
      <t>コウモク</t>
    </rPh>
    <rPh sb="8" eb="10">
      <t>メイサイ</t>
    </rPh>
    <phoneticPr fontId="4"/>
  </si>
  <si>
    <t>①有形固定資産の明細</t>
    <rPh sb="1" eb="3">
      <t>ユウケイ</t>
    </rPh>
    <rPh sb="3" eb="5">
      <t>コテイ</t>
    </rPh>
    <rPh sb="5" eb="7">
      <t>シサン</t>
    </rPh>
    <rPh sb="8" eb="10">
      <t>メイサイ</t>
    </rPh>
    <phoneticPr fontId="4"/>
  </si>
  <si>
    <t>区分</t>
    <rPh sb="0" eb="2">
      <t>クブン</t>
    </rPh>
    <phoneticPr fontId="4"/>
  </si>
  <si>
    <t>前年度末残高
(A)</t>
    <rPh sb="0" eb="3">
      <t>ゼンネンド</t>
    </rPh>
    <rPh sb="3" eb="4">
      <t>マツ</t>
    </rPh>
    <rPh sb="4" eb="6">
      <t>ザンダカ</t>
    </rPh>
    <phoneticPr fontId="4"/>
  </si>
  <si>
    <t>本年度増加額
(B)</t>
    <rPh sb="0" eb="1">
      <t>ホン</t>
    </rPh>
    <rPh sb="3" eb="5">
      <t>ゾウカ</t>
    </rPh>
    <rPh sb="5" eb="6">
      <t>ガク</t>
    </rPh>
    <phoneticPr fontId="4"/>
  </si>
  <si>
    <t>本年度減少額
(C)</t>
    <rPh sb="0" eb="1">
      <t>ホン</t>
    </rPh>
    <rPh sb="3" eb="5">
      <t>ゲンショウ</t>
    </rPh>
    <rPh sb="5" eb="6">
      <t>ガク</t>
    </rPh>
    <phoneticPr fontId="4"/>
  </si>
  <si>
    <t>本年度末残高
(A)＋(B)－(C)
(D)</t>
    <rPh sb="0" eb="1">
      <t>ホン</t>
    </rPh>
    <rPh sb="3" eb="4">
      <t>マツ</t>
    </rPh>
    <rPh sb="4" eb="6">
      <t>ザンダカ</t>
    </rPh>
    <rPh sb="6" eb="7">
      <t>ショウガク</t>
    </rPh>
    <phoneticPr fontId="4"/>
  </si>
  <si>
    <t>本年度末
減価償却累計額
(E)</t>
    <rPh sb="0" eb="3">
      <t>ホンネンド</t>
    </rPh>
    <rPh sb="3" eb="4">
      <t>マツ</t>
    </rPh>
    <rPh sb="5" eb="7">
      <t>ゲンカ</t>
    </rPh>
    <rPh sb="7" eb="9">
      <t>ショウキャク</t>
    </rPh>
    <rPh sb="9" eb="11">
      <t>ルイケイ</t>
    </rPh>
    <rPh sb="11" eb="12">
      <t>ガク</t>
    </rPh>
    <phoneticPr fontId="4"/>
  </si>
  <si>
    <t>本年度償却累計額
(F)</t>
    <rPh sb="0" eb="3">
      <t>ホンネンド</t>
    </rPh>
    <rPh sb="3" eb="8">
      <t>ショウキャクルイケイガク</t>
    </rPh>
    <phoneticPr fontId="4"/>
  </si>
  <si>
    <t>差引本年度末残高
(D)－(E)
(G)</t>
    <rPh sb="0" eb="2">
      <t>サシヒキ</t>
    </rPh>
    <rPh sb="2" eb="5">
      <t>ホンネンド</t>
    </rPh>
    <rPh sb="5" eb="6">
      <t>マツ</t>
    </rPh>
    <rPh sb="6" eb="8">
      <t>ザンダカ</t>
    </rPh>
    <phoneticPr fontId="4"/>
  </si>
  <si>
    <t>事業用資産</t>
    <rPh sb="0" eb="3">
      <t>ジギョウヨウ</t>
    </rPh>
    <rPh sb="3" eb="5">
      <t>シサン</t>
    </rPh>
    <phoneticPr fontId="4"/>
  </si>
  <si>
    <t>土地</t>
    <rPh sb="0" eb="2">
      <t>トチ</t>
    </rPh>
    <phoneticPr fontId="2"/>
  </si>
  <si>
    <t>立木竹</t>
    <rPh sb="0" eb="3">
      <t>リュウボクチク</t>
    </rPh>
    <phoneticPr fontId="2"/>
  </si>
  <si>
    <t>建物</t>
    <rPh sb="0" eb="2">
      <t>タテモノ</t>
    </rPh>
    <phoneticPr fontId="2"/>
  </si>
  <si>
    <t>工作物</t>
    <rPh sb="0" eb="3">
      <t>コウサクブツ</t>
    </rPh>
    <phoneticPr fontId="2"/>
  </si>
  <si>
    <t>その他</t>
    <rPh sb="2" eb="3">
      <t>タ</t>
    </rPh>
    <phoneticPr fontId="2"/>
  </si>
  <si>
    <t>建設仮勘定</t>
    <rPh sb="0" eb="5">
      <t>ケンセツカリカンジョウ</t>
    </rPh>
    <phoneticPr fontId="2"/>
  </si>
  <si>
    <t>インフラ資産</t>
    <rPh sb="4" eb="6">
      <t>シサン</t>
    </rPh>
    <phoneticPr fontId="2"/>
  </si>
  <si>
    <t>物品</t>
    <rPh sb="0" eb="2">
      <t>ブッピン</t>
    </rPh>
    <phoneticPr fontId="2"/>
  </si>
  <si>
    <t>合計</t>
    <rPh sb="0" eb="2">
      <t>ゴウケイ</t>
    </rPh>
    <phoneticPr fontId="4"/>
  </si>
  <si>
    <t>②有形固定資産の目的別明細</t>
    <rPh sb="1" eb="3">
      <t>ユウケイ</t>
    </rPh>
    <rPh sb="3" eb="5">
      <t>コテイ</t>
    </rPh>
    <rPh sb="5" eb="7">
      <t>シサン</t>
    </rPh>
    <rPh sb="8" eb="11">
      <t>モクテキベツ</t>
    </rPh>
    <rPh sb="11" eb="13">
      <t>メイサイ</t>
    </rPh>
    <phoneticPr fontId="4"/>
  </si>
  <si>
    <t>生活インフラ・国土保全</t>
    <rPh sb="0" eb="2">
      <t>セイカツ</t>
    </rPh>
    <rPh sb="7" eb="9">
      <t>コクド</t>
    </rPh>
    <rPh sb="9" eb="11">
      <t>ホゼン</t>
    </rPh>
    <phoneticPr fontId="4"/>
  </si>
  <si>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</si>
  <si>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</si>
  <si>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</si>
  <si>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</si>
  <si>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</si>
  <si>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</si>
  <si>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（単位：円）</t>
    <rPh sb="1" eb="3">
      <t>タンイ</t>
    </rPh>
    <rPh sb="4" eb="5">
      <t>エン</t>
    </rPh>
    <phoneticPr fontId="4"/>
  </si>
  <si>
    <t>③投資及び出資金の明細</t>
    <rPh sb="1" eb="3">
      <t>トウシ</t>
    </rPh>
    <rPh sb="3" eb="4">
      <t>オヨ</t>
    </rPh>
    <rPh sb="5" eb="8">
      <t>シュッシキン</t>
    </rPh>
    <rPh sb="9" eb="11">
      <t>メイサイ</t>
    </rPh>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</si>
  <si>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4"/>
  </si>
  <si>
    <t>相手先名</t>
    <rPh sb="0" eb="3">
      <t>アイテサキ</t>
    </rPh>
    <rPh sb="3" eb="4">
      <t>メイ</t>
    </rPh>
    <phoneticPr fontId="2"/>
  </si>
  <si>
    <t>（参考）財産に関する調書記載額</t>
    <rPh sb="1" eb="3">
      <t>サンコウ</t>
    </rPh>
    <rPh sb="4" eb="6">
      <t>ザイサン</t>
    </rPh>
    <rPh sb="7" eb="8">
      <t>カン</t>
    </rPh>
    <rPh sb="10" eb="12">
      <t>チョウショ</t>
    </rPh>
    <rPh sb="12" eb="14">
      <t>キサイ</t>
    </rPh>
    <rPh sb="14" eb="15">
      <t>ガク</t>
    </rPh>
    <phoneticPr fontId="3"/>
  </si>
  <si>
    <t>（株）井倉洞</t>
    <rPh sb="1" eb="2">
      <t>カブ</t>
    </rPh>
    <rPh sb="3" eb="5">
      <t>イクラ</t>
    </rPh>
    <rPh sb="5" eb="6">
      <t>ドウ</t>
    </rPh>
    <phoneticPr fontId="2"/>
  </si>
  <si>
    <t>新見市土地開発公社</t>
    <rPh sb="0" eb="3">
      <t>ニイミシ</t>
    </rPh>
    <rPh sb="3" eb="5">
      <t>トチ</t>
    </rPh>
    <rPh sb="5" eb="7">
      <t>カイハツ</t>
    </rPh>
    <rPh sb="7" eb="9">
      <t>コウシャ</t>
    </rPh>
    <phoneticPr fontId="2"/>
  </si>
  <si>
    <t>（財）新見美術振興財団</t>
    <rPh sb="1" eb="2">
      <t>ザイ</t>
    </rPh>
    <rPh sb="3" eb="5">
      <t>ニイミ</t>
    </rPh>
    <rPh sb="5" eb="7">
      <t>ビジュツ</t>
    </rPh>
    <rPh sb="7" eb="9">
      <t>シンコウ</t>
    </rPh>
    <rPh sb="9" eb="11">
      <t>ザイダン</t>
    </rPh>
    <phoneticPr fontId="2"/>
  </si>
  <si>
    <t>（有）草間自然休養村</t>
    <rPh sb="1" eb="2">
      <t>ユウ</t>
    </rPh>
    <rPh sb="3" eb="5">
      <t>クサマ</t>
    </rPh>
    <rPh sb="5" eb="7">
      <t>シゼン</t>
    </rPh>
    <rPh sb="7" eb="9">
      <t>キュウヨウ</t>
    </rPh>
    <rPh sb="9" eb="10">
      <t>ムラ</t>
    </rPh>
    <phoneticPr fontId="2"/>
  </si>
  <si>
    <t>医療法人　哲西会</t>
    <rPh sb="0" eb="2">
      <t>イリョウ</t>
    </rPh>
    <rPh sb="2" eb="4">
      <t>ホウジン</t>
    </rPh>
    <rPh sb="5" eb="7">
      <t>テッセイ</t>
    </rPh>
    <rPh sb="7" eb="8">
      <t>カイ</t>
    </rPh>
    <phoneticPr fontId="2"/>
  </si>
  <si>
    <t>医療法人　牧水会</t>
    <rPh sb="0" eb="2">
      <t>イリョウ</t>
    </rPh>
    <rPh sb="2" eb="4">
      <t>ホウジン</t>
    </rPh>
    <rPh sb="5" eb="8">
      <t>ボクスイカイ</t>
    </rPh>
    <phoneticPr fontId="2"/>
  </si>
  <si>
    <t>社会福祉法人　哲西福祉会</t>
    <rPh sb="0" eb="6">
      <t>シャカイフクシホウジン</t>
    </rPh>
    <rPh sb="7" eb="9">
      <t>テッセイ</t>
    </rPh>
    <rPh sb="9" eb="11">
      <t>フクシ</t>
    </rPh>
    <rPh sb="11" eb="12">
      <t>カイ</t>
    </rPh>
    <phoneticPr fontId="2"/>
  </si>
  <si>
    <t>公立大学法人　新見公立大学</t>
    <rPh sb="0" eb="2">
      <t>コウリツ</t>
    </rPh>
    <rPh sb="2" eb="4">
      <t>ダイガク</t>
    </rPh>
    <rPh sb="4" eb="6">
      <t>ホウジン</t>
    </rPh>
    <rPh sb="7" eb="9">
      <t>ニイミ</t>
    </rPh>
    <rPh sb="9" eb="11">
      <t>コウリツ</t>
    </rPh>
    <rPh sb="11" eb="13">
      <t>ダイガク</t>
    </rPh>
    <phoneticPr fontId="2"/>
  </si>
  <si>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4"/>
  </si>
  <si>
    <t>（参考)財産に関する調書記載額</t>
    <rPh sb="1" eb="3">
      <t>サンコウ</t>
    </rPh>
    <rPh sb="4" eb="6">
      <t>ザイサン</t>
    </rPh>
    <rPh sb="7" eb="8">
      <t>カン</t>
    </rPh>
    <rPh sb="10" eb="12">
      <t>チョウショ</t>
    </rPh>
    <rPh sb="12" eb="14">
      <t>キサイ</t>
    </rPh>
    <rPh sb="14" eb="15">
      <t>ガク</t>
    </rPh>
    <phoneticPr fontId="3"/>
  </si>
  <si>
    <t>山陽放送（株）</t>
    <rPh sb="0" eb="2">
      <t>サンヨウ</t>
    </rPh>
    <rPh sb="2" eb="4">
      <t>ホウソウ</t>
    </rPh>
    <rPh sb="5" eb="6">
      <t>カブ</t>
    </rPh>
    <phoneticPr fontId="2"/>
  </si>
  <si>
    <t>（株）オービス</t>
    <rPh sb="1" eb="2">
      <t>カブ</t>
    </rPh>
    <phoneticPr fontId="2"/>
  </si>
  <si>
    <t>新見市森林組合</t>
    <rPh sb="0" eb="3">
      <t>ニイミシ</t>
    </rPh>
    <rPh sb="3" eb="5">
      <t>シンリン</t>
    </rPh>
    <rPh sb="5" eb="7">
      <t>クミアイ</t>
    </rPh>
    <phoneticPr fontId="2"/>
  </si>
  <si>
    <t>岡山県農業信用基金協会</t>
    <rPh sb="0" eb="3">
      <t>オカヤマケン</t>
    </rPh>
    <rPh sb="3" eb="5">
      <t>ノウギョウ</t>
    </rPh>
    <rPh sb="5" eb="7">
      <t>シンヨウ</t>
    </rPh>
    <rPh sb="7" eb="9">
      <t>キキン</t>
    </rPh>
    <rPh sb="9" eb="11">
      <t>キョウカイ</t>
    </rPh>
    <phoneticPr fontId="2"/>
  </si>
  <si>
    <t>（社）おかやまの森整備公社</t>
    <rPh sb="1" eb="2">
      <t>シャ</t>
    </rPh>
    <rPh sb="8" eb="9">
      <t>モリ</t>
    </rPh>
    <rPh sb="9" eb="11">
      <t>セイビ</t>
    </rPh>
    <rPh sb="11" eb="13">
      <t>コウシャ</t>
    </rPh>
    <phoneticPr fontId="2"/>
  </si>
  <si>
    <t>（財）岡山県林業振興基金</t>
    <rPh sb="1" eb="2">
      <t>ザイ</t>
    </rPh>
    <rPh sb="3" eb="6">
      <t>オカヤマケン</t>
    </rPh>
    <rPh sb="6" eb="8">
      <t>リンギョウ</t>
    </rPh>
    <rPh sb="8" eb="10">
      <t>シンコウ</t>
    </rPh>
    <rPh sb="10" eb="12">
      <t>キキン</t>
    </rPh>
    <phoneticPr fontId="2"/>
  </si>
  <si>
    <t>（社）岡山県畜産協会</t>
    <rPh sb="1" eb="2">
      <t>シャ</t>
    </rPh>
    <rPh sb="3" eb="6">
      <t>オカヤマケン</t>
    </rPh>
    <rPh sb="6" eb="8">
      <t>チクサン</t>
    </rPh>
    <rPh sb="8" eb="10">
      <t>キョウカイ</t>
    </rPh>
    <phoneticPr fontId="2"/>
  </si>
  <si>
    <t>岡山県農林漁業担い手育成財団</t>
    <rPh sb="0" eb="3">
      <t>オカヤマケン</t>
    </rPh>
    <rPh sb="3" eb="5">
      <t>ノウリン</t>
    </rPh>
    <rPh sb="5" eb="7">
      <t>ギョギョウ</t>
    </rPh>
    <rPh sb="7" eb="8">
      <t>ニナ</t>
    </rPh>
    <rPh sb="9" eb="10">
      <t>テ</t>
    </rPh>
    <rPh sb="10" eb="12">
      <t>イクセイ</t>
    </rPh>
    <rPh sb="12" eb="14">
      <t>ザイダン</t>
    </rPh>
    <phoneticPr fontId="2"/>
  </si>
  <si>
    <t>（社）岡山県野菜生産安定基金協会</t>
    <rPh sb="1" eb="2">
      <t>シャ</t>
    </rPh>
    <rPh sb="3" eb="6">
      <t>オカヤマケン</t>
    </rPh>
    <rPh sb="6" eb="8">
      <t>ヤサイ</t>
    </rPh>
    <rPh sb="8" eb="10">
      <t>セイサン</t>
    </rPh>
    <rPh sb="10" eb="12">
      <t>アンテイ</t>
    </rPh>
    <rPh sb="12" eb="14">
      <t>キキン</t>
    </rPh>
    <rPh sb="14" eb="16">
      <t>キョウカイ</t>
    </rPh>
    <phoneticPr fontId="2"/>
  </si>
  <si>
    <t>（財）砂防フロンティア整備推進機構</t>
    <rPh sb="1" eb="2">
      <t>ザイ</t>
    </rPh>
    <rPh sb="3" eb="5">
      <t>サボウ</t>
    </rPh>
    <rPh sb="11" eb="13">
      <t>セイビ</t>
    </rPh>
    <rPh sb="13" eb="15">
      <t>スイシン</t>
    </rPh>
    <rPh sb="15" eb="17">
      <t>キコウ</t>
    </rPh>
    <phoneticPr fontId="2"/>
  </si>
  <si>
    <t>岡山県信用保証協会</t>
    <rPh sb="0" eb="3">
      <t>オカヤマケン</t>
    </rPh>
    <rPh sb="3" eb="5">
      <t>シンヨウ</t>
    </rPh>
    <rPh sb="5" eb="7">
      <t>ホショウ</t>
    </rPh>
    <rPh sb="7" eb="9">
      <t>キョウカイ</t>
    </rPh>
    <phoneticPr fontId="2"/>
  </si>
  <si>
    <t>（財）岡山県健康づくり財団</t>
    <rPh sb="1" eb="2">
      <t>ザイ</t>
    </rPh>
    <rPh sb="3" eb="6">
      <t>オカヤマケン</t>
    </rPh>
    <rPh sb="6" eb="8">
      <t>ケンコウ</t>
    </rPh>
    <rPh sb="11" eb="13">
      <t>ザイダン</t>
    </rPh>
    <phoneticPr fontId="2"/>
  </si>
  <si>
    <t>（財）岡山県暴力追放運動推進センター</t>
    <rPh sb="1" eb="2">
      <t>ザイ</t>
    </rPh>
    <rPh sb="3" eb="6">
      <t>オカヤマケン</t>
    </rPh>
    <rPh sb="6" eb="8">
      <t>ボウリョク</t>
    </rPh>
    <rPh sb="8" eb="10">
      <t>ツイホウ</t>
    </rPh>
    <rPh sb="10" eb="12">
      <t>ウンドウ</t>
    </rPh>
    <rPh sb="12" eb="14">
      <t>スイシン</t>
    </rPh>
    <phoneticPr fontId="2"/>
  </si>
  <si>
    <t>（財）岡山県動物愛護財団</t>
    <rPh sb="1" eb="2">
      <t>ザイ</t>
    </rPh>
    <rPh sb="3" eb="6">
      <t>オカヤマケン</t>
    </rPh>
    <rPh sb="6" eb="8">
      <t>ドウブツ</t>
    </rPh>
    <rPh sb="8" eb="10">
      <t>アイゴ</t>
    </rPh>
    <rPh sb="10" eb="12">
      <t>ザイダン</t>
    </rPh>
    <phoneticPr fontId="2"/>
  </si>
  <si>
    <t>岡山県郷土文化財団</t>
    <rPh sb="0" eb="3">
      <t>オカヤマケン</t>
    </rPh>
    <rPh sb="3" eb="5">
      <t>キョウド</t>
    </rPh>
    <rPh sb="5" eb="7">
      <t>ブンカ</t>
    </rPh>
    <rPh sb="7" eb="9">
      <t>ザイダン</t>
    </rPh>
    <phoneticPr fontId="2"/>
  </si>
  <si>
    <t>地方公共団体金融機構</t>
    <rPh sb="0" eb="2">
      <t>チホウ</t>
    </rPh>
    <rPh sb="2" eb="4">
      <t>コウキョウ</t>
    </rPh>
    <rPh sb="4" eb="6">
      <t>ダンタイ</t>
    </rPh>
    <rPh sb="6" eb="8">
      <t>キンユウ</t>
    </rPh>
    <rPh sb="8" eb="10">
      <t>キコウ</t>
    </rPh>
    <phoneticPr fontId="2"/>
  </si>
  <si>
    <t>④基金の明細</t>
    <rPh sb="1" eb="3">
      <t>キキン</t>
    </rPh>
    <rPh sb="4" eb="6">
      <t>メイサイ</t>
    </rPh>
    <phoneticPr fontId="4"/>
  </si>
  <si>
    <t>種類</t>
    <rPh sb="0" eb="2">
      <t>シュルイ</t>
    </rPh>
    <phoneticPr fontId="2"/>
  </si>
  <si>
    <t>財政調整基金</t>
    <rPh sb="0" eb="2">
      <t>ザイセイ</t>
    </rPh>
    <rPh sb="2" eb="4">
      <t>チョウセイ</t>
    </rPh>
    <rPh sb="4" eb="6">
      <t>キキン</t>
    </rPh>
    <phoneticPr fontId="2"/>
  </si>
  <si>
    <t>減債基金</t>
    <rPh sb="0" eb="2">
      <t>ゲンサイ</t>
    </rPh>
    <rPh sb="2" eb="4">
      <t>キキン</t>
    </rPh>
    <phoneticPr fontId="2"/>
  </si>
  <si>
    <t>高額療養費貸付基金</t>
    <rPh sb="0" eb="2">
      <t>コウガク</t>
    </rPh>
    <rPh sb="2" eb="5">
      <t>リョウヨウヒ</t>
    </rPh>
    <rPh sb="5" eb="7">
      <t>カシツケ</t>
    </rPh>
    <rPh sb="7" eb="9">
      <t>キキン</t>
    </rPh>
    <phoneticPr fontId="2"/>
  </si>
  <si>
    <t>公園墓地整備事業基金</t>
    <rPh sb="0" eb="2">
      <t>コウエン</t>
    </rPh>
    <rPh sb="2" eb="4">
      <t>ボチ</t>
    </rPh>
    <rPh sb="4" eb="6">
      <t>セイビ</t>
    </rPh>
    <rPh sb="6" eb="8">
      <t>ジギョウ</t>
    </rPh>
    <rPh sb="8" eb="10">
      <t>キキン</t>
    </rPh>
    <phoneticPr fontId="2"/>
  </si>
  <si>
    <t>観光施設整備基金</t>
    <rPh sb="0" eb="2">
      <t>カンコウ</t>
    </rPh>
    <rPh sb="2" eb="4">
      <t>シセツ</t>
    </rPh>
    <rPh sb="4" eb="6">
      <t>セイビ</t>
    </rPh>
    <rPh sb="6" eb="8">
      <t>キキン</t>
    </rPh>
    <phoneticPr fontId="2"/>
  </si>
  <si>
    <t>肉用牛特別導入事業基金</t>
    <rPh sb="0" eb="3">
      <t>ニクヨウギュウ</t>
    </rPh>
    <rPh sb="3" eb="5">
      <t>トクベツ</t>
    </rPh>
    <rPh sb="5" eb="7">
      <t>ドウニュウ</t>
    </rPh>
    <rPh sb="7" eb="9">
      <t>ジギョウ</t>
    </rPh>
    <rPh sb="9" eb="11">
      <t>キキン</t>
    </rPh>
    <phoneticPr fontId="2"/>
  </si>
  <si>
    <t>土地開発基金</t>
    <rPh sb="0" eb="2">
      <t>トチ</t>
    </rPh>
    <rPh sb="2" eb="4">
      <t>カイハツ</t>
    </rPh>
    <rPh sb="4" eb="6">
      <t>キキン</t>
    </rPh>
    <phoneticPr fontId="2"/>
  </si>
  <si>
    <t>千屋ダム周辺地域振興基金</t>
    <rPh sb="0" eb="2">
      <t>チヤ</t>
    </rPh>
    <rPh sb="4" eb="6">
      <t>シュウヘン</t>
    </rPh>
    <rPh sb="6" eb="8">
      <t>チイキ</t>
    </rPh>
    <rPh sb="8" eb="10">
      <t>シンコウ</t>
    </rPh>
    <rPh sb="10" eb="12">
      <t>キキン</t>
    </rPh>
    <phoneticPr fontId="2"/>
  </si>
  <si>
    <t>奨学基金</t>
    <rPh sb="0" eb="2">
      <t>ショウガク</t>
    </rPh>
    <rPh sb="2" eb="4">
      <t>キキン</t>
    </rPh>
    <phoneticPr fontId="2"/>
  </si>
  <si>
    <t>新見美術館運営基金</t>
    <rPh sb="0" eb="2">
      <t>ニイミ</t>
    </rPh>
    <rPh sb="2" eb="5">
      <t>ビジュツカン</t>
    </rPh>
    <rPh sb="5" eb="7">
      <t>ウンエイ</t>
    </rPh>
    <rPh sb="7" eb="9">
      <t>キキン</t>
    </rPh>
    <phoneticPr fontId="2"/>
  </si>
  <si>
    <t>新見美術館美術品購入準備基金</t>
    <rPh sb="0" eb="2">
      <t>ニイミ</t>
    </rPh>
    <rPh sb="2" eb="5">
      <t>ビジュツカン</t>
    </rPh>
    <rPh sb="5" eb="7">
      <t>ビジュツ</t>
    </rPh>
    <rPh sb="7" eb="8">
      <t>ヒン</t>
    </rPh>
    <rPh sb="8" eb="10">
      <t>コウニュウ</t>
    </rPh>
    <rPh sb="10" eb="12">
      <t>ジュンビ</t>
    </rPh>
    <rPh sb="12" eb="14">
      <t>キキン</t>
    </rPh>
    <phoneticPr fontId="2"/>
  </si>
  <si>
    <t>かしのき基金</t>
    <rPh sb="4" eb="6">
      <t>キキン</t>
    </rPh>
    <phoneticPr fontId="2"/>
  </si>
  <si>
    <t>国際交流基金</t>
    <rPh sb="0" eb="2">
      <t>コクサイ</t>
    </rPh>
    <rPh sb="2" eb="4">
      <t>コウリュウ</t>
    </rPh>
    <rPh sb="4" eb="6">
      <t>キキン</t>
    </rPh>
    <phoneticPr fontId="2"/>
  </si>
  <si>
    <t>公設国際貢献大学校国際貢献基金</t>
    <rPh sb="0" eb="2">
      <t>コウセツ</t>
    </rPh>
    <rPh sb="2" eb="4">
      <t>コクサイ</t>
    </rPh>
    <rPh sb="4" eb="6">
      <t>コウケン</t>
    </rPh>
    <rPh sb="6" eb="9">
      <t>ダイガッコウ</t>
    </rPh>
    <rPh sb="9" eb="11">
      <t>コクサイ</t>
    </rPh>
    <rPh sb="11" eb="13">
      <t>コウケン</t>
    </rPh>
    <rPh sb="13" eb="15">
      <t>キキン</t>
    </rPh>
    <phoneticPr fontId="2"/>
  </si>
  <si>
    <t>千屋牛ブランド化推進基金</t>
    <rPh sb="0" eb="2">
      <t>チヤ</t>
    </rPh>
    <rPh sb="2" eb="3">
      <t>ギュウ</t>
    </rPh>
    <rPh sb="7" eb="8">
      <t>カ</t>
    </rPh>
    <rPh sb="8" eb="10">
      <t>スイシン</t>
    </rPh>
    <rPh sb="10" eb="12">
      <t>キキン</t>
    </rPh>
    <phoneticPr fontId="2"/>
  </si>
  <si>
    <t>地域づくり振興基金</t>
    <rPh sb="0" eb="2">
      <t>チイキ</t>
    </rPh>
    <rPh sb="5" eb="7">
      <t>シンコウ</t>
    </rPh>
    <rPh sb="7" eb="9">
      <t>キキン</t>
    </rPh>
    <phoneticPr fontId="2"/>
  </si>
  <si>
    <t>生き生き健康アップ支援事業基金</t>
    <rPh sb="0" eb="1">
      <t>イ</t>
    </rPh>
    <rPh sb="2" eb="3">
      <t>イ</t>
    </rPh>
    <rPh sb="4" eb="6">
      <t>ケンコウ</t>
    </rPh>
    <rPh sb="9" eb="11">
      <t>シエン</t>
    </rPh>
    <rPh sb="11" eb="13">
      <t>ジギョウ</t>
    </rPh>
    <rPh sb="13" eb="15">
      <t>キキン</t>
    </rPh>
    <phoneticPr fontId="2"/>
  </si>
  <si>
    <t>温泉施設整備基金</t>
    <rPh sb="0" eb="2">
      <t>オンセン</t>
    </rPh>
    <rPh sb="2" eb="4">
      <t>シセツ</t>
    </rPh>
    <rPh sb="4" eb="6">
      <t>セイビ</t>
    </rPh>
    <rPh sb="6" eb="8">
      <t>キキン</t>
    </rPh>
    <phoneticPr fontId="2"/>
  </si>
  <si>
    <t>診療所施設整備基金</t>
    <rPh sb="0" eb="3">
      <t>シンリョウショ</t>
    </rPh>
    <rPh sb="3" eb="5">
      <t>シセツ</t>
    </rPh>
    <rPh sb="5" eb="7">
      <t>セイビ</t>
    </rPh>
    <rPh sb="7" eb="9">
      <t>キキン</t>
    </rPh>
    <phoneticPr fontId="2"/>
  </si>
  <si>
    <t>ふるさとにいみ応援基金</t>
    <rPh sb="7" eb="9">
      <t>オウエン</t>
    </rPh>
    <rPh sb="9" eb="11">
      <t>キキン</t>
    </rPh>
    <phoneticPr fontId="2"/>
  </si>
  <si>
    <t>スポーツ・文化振興基金</t>
    <rPh sb="5" eb="7">
      <t>ブンカ</t>
    </rPh>
    <rPh sb="7" eb="9">
      <t>シンコウ</t>
    </rPh>
    <rPh sb="9" eb="11">
      <t>キキン</t>
    </rPh>
    <phoneticPr fontId="2"/>
  </si>
  <si>
    <t>公共施設等整備基金</t>
    <rPh sb="0" eb="2">
      <t>コウキョウ</t>
    </rPh>
    <rPh sb="2" eb="4">
      <t>シセツ</t>
    </rPh>
    <rPh sb="4" eb="5">
      <t>トウ</t>
    </rPh>
    <rPh sb="5" eb="7">
      <t>セイビ</t>
    </rPh>
    <rPh sb="7" eb="9">
      <t>キキン</t>
    </rPh>
    <phoneticPr fontId="2"/>
  </si>
  <si>
    <t>現金預金</t>
    <rPh sb="0" eb="2">
      <t>ゲンキン</t>
    </rPh>
    <rPh sb="2" eb="4">
      <t>ヨキン</t>
    </rPh>
    <phoneticPr fontId="2"/>
  </si>
  <si>
    <t>その他</t>
    <rPh sb="2" eb="3">
      <t>ホカ</t>
    </rPh>
    <phoneticPr fontId="2"/>
  </si>
  <si>
    <t>合計
(貸借対照表計上額)</t>
    <rPh sb="0" eb="2">
      <t>ゴウケイ</t>
    </rPh>
    <rPh sb="4" eb="6">
      <t>タイシャク</t>
    </rPh>
    <rPh sb="6" eb="9">
      <t>タイショウヒョウ</t>
    </rPh>
    <rPh sb="9" eb="12">
      <t>ケイジョウガク</t>
    </rPh>
    <phoneticPr fontId="2"/>
  </si>
  <si>
    <t>(参考)財産に関する
調書記載額</t>
    <rPh sb="1" eb="3">
      <t>サンコウ</t>
    </rPh>
    <rPh sb="4" eb="6">
      <t>ザイサン</t>
    </rPh>
    <rPh sb="7" eb="8">
      <t>カン</t>
    </rPh>
    <rPh sb="11" eb="13">
      <t>チョウショ</t>
    </rPh>
    <rPh sb="13" eb="15">
      <t>キサイ</t>
    </rPh>
    <rPh sb="15" eb="16">
      <t>ガク</t>
    </rPh>
    <phoneticPr fontId="2"/>
  </si>
  <si>
    <t>⑤貸付金の明細</t>
    <rPh sb="1" eb="4">
      <t>カシツケキン</t>
    </rPh>
    <rPh sb="5" eb="7">
      <t>メイサイ</t>
    </rPh>
    <phoneticPr fontId="4"/>
  </si>
  <si>
    <t>相手先名または種別</t>
    <rPh sb="0" eb="3">
      <t>アイテサキ</t>
    </rPh>
    <rPh sb="3" eb="4">
      <t>メイ</t>
    </rPh>
    <rPh sb="7" eb="9">
      <t>シュベツ</t>
    </rPh>
    <phoneticPr fontId="2"/>
  </si>
  <si>
    <t>長期貸付金</t>
    <rPh sb="0" eb="2">
      <t>チョウキ</t>
    </rPh>
    <rPh sb="2" eb="5">
      <t>カシツケキン</t>
    </rPh>
    <phoneticPr fontId="2"/>
  </si>
  <si>
    <t>短期貸付金</t>
    <rPh sb="0" eb="2">
      <t>タンキ</t>
    </rPh>
    <rPh sb="2" eb="5">
      <t>カシツケキン</t>
    </rPh>
    <phoneticPr fontId="2"/>
  </si>
  <si>
    <t>（参考）
貸付金計</t>
    <rPh sb="1" eb="3">
      <t>サンコウ</t>
    </rPh>
    <rPh sb="5" eb="8">
      <t>カシツケキン</t>
    </rPh>
    <rPh sb="8" eb="9">
      <t>ケイ</t>
    </rPh>
    <phoneticPr fontId="2"/>
  </si>
  <si>
    <t>貸借対照表計上額</t>
    <rPh sb="0" eb="2">
      <t>タイシャク</t>
    </rPh>
    <rPh sb="2" eb="5">
      <t>タイショウヒョウ</t>
    </rPh>
    <rPh sb="5" eb="8">
      <t>ケイジョウガク</t>
    </rPh>
    <phoneticPr fontId="6"/>
  </si>
  <si>
    <t>徴収不能引当金
計上額</t>
    <rPh sb="0" eb="2">
      <t>チョウシュウ</t>
    </rPh>
    <rPh sb="2" eb="4">
      <t>フノウ</t>
    </rPh>
    <rPh sb="4" eb="7">
      <t>ヒキアテキン</t>
    </rPh>
    <rPh sb="8" eb="11">
      <t>ケイジョウガク</t>
    </rPh>
    <phoneticPr fontId="6"/>
  </si>
  <si>
    <t>その他の貸付金</t>
    <rPh sb="2" eb="3">
      <t>タ</t>
    </rPh>
    <rPh sb="4" eb="6">
      <t>カシツケ</t>
    </rPh>
    <rPh sb="6" eb="7">
      <t>キン</t>
    </rPh>
    <phoneticPr fontId="2"/>
  </si>
  <si>
    <t>奨学資金貸付金</t>
    <rPh sb="0" eb="2">
      <t>ショウガク</t>
    </rPh>
    <rPh sb="2" eb="4">
      <t>シキン</t>
    </rPh>
    <rPh sb="4" eb="6">
      <t>カシツケ</t>
    </rPh>
    <rPh sb="6" eb="7">
      <t>キン</t>
    </rPh>
    <phoneticPr fontId="2"/>
  </si>
  <si>
    <t>住宅新築資金等貸付金</t>
    <rPh sb="0" eb="2">
      <t>ジュウタク</t>
    </rPh>
    <rPh sb="2" eb="4">
      <t>シンチク</t>
    </rPh>
    <rPh sb="4" eb="6">
      <t>シキン</t>
    </rPh>
    <rPh sb="6" eb="7">
      <t>トウ</t>
    </rPh>
    <rPh sb="7" eb="9">
      <t>カシツケ</t>
    </rPh>
    <rPh sb="9" eb="10">
      <t>キン</t>
    </rPh>
    <phoneticPr fontId="2"/>
  </si>
  <si>
    <t>⑥長期延滞債権の明細</t>
    <rPh sb="1" eb="7">
      <t>チョウキエンタイサイケン</t>
    </rPh>
    <rPh sb="8" eb="10">
      <t>メイサイ</t>
    </rPh>
    <phoneticPr fontId="4"/>
  </si>
  <si>
    <t>【貸付金】</t>
    <rPh sb="1" eb="3">
      <t>カシツケ</t>
    </rPh>
    <rPh sb="3" eb="4">
      <t>キン</t>
    </rPh>
    <phoneticPr fontId="2"/>
  </si>
  <si>
    <t>その他の貸付金</t>
    <rPh sb="2" eb="3">
      <t>タ</t>
    </rPh>
    <rPh sb="4" eb="7">
      <t>カシツケキン</t>
    </rPh>
    <phoneticPr fontId="4"/>
  </si>
  <si>
    <t>小計</t>
    <rPh sb="0" eb="2">
      <t>ショウケイ</t>
    </rPh>
    <phoneticPr fontId="4"/>
  </si>
  <si>
    <t>【未収金】</t>
    <rPh sb="1" eb="4">
      <t>ミシュウキン</t>
    </rPh>
    <phoneticPr fontId="2"/>
  </si>
  <si>
    <t>⑦未収金の明細</t>
    <rPh sb="1" eb="4">
      <t>ミシュウキン</t>
    </rPh>
    <rPh sb="5" eb="7">
      <t>メイサイ</t>
    </rPh>
    <phoneticPr fontId="4"/>
  </si>
  <si>
    <t>税収等未収金</t>
    <rPh sb="0" eb="2">
      <t>ゼイシュウ</t>
    </rPh>
    <rPh sb="2" eb="3">
      <t>トウ</t>
    </rPh>
    <rPh sb="3" eb="6">
      <t>ミシュウキン</t>
    </rPh>
    <phoneticPr fontId="4"/>
  </si>
  <si>
    <t>市民税</t>
    <rPh sb="0" eb="3">
      <t>シミンゼイ</t>
    </rPh>
    <phoneticPr fontId="2"/>
  </si>
  <si>
    <t>固定資産税</t>
    <rPh sb="0" eb="5">
      <t>コテイシサンゼイ</t>
    </rPh>
    <phoneticPr fontId="4"/>
  </si>
  <si>
    <t>軽自動車税</t>
    <rPh sb="0" eb="5">
      <t>ケイジドウシャゼイ</t>
    </rPh>
    <phoneticPr fontId="4"/>
  </si>
  <si>
    <t>都市計画税</t>
    <rPh sb="0" eb="5">
      <t>トシケイカクゼイ</t>
    </rPh>
    <phoneticPr fontId="4"/>
  </si>
  <si>
    <t>その他の未収金</t>
    <rPh sb="2" eb="3">
      <t>タ</t>
    </rPh>
    <rPh sb="4" eb="7">
      <t>ミシュウキン</t>
    </rPh>
    <phoneticPr fontId="4"/>
  </si>
  <si>
    <t>分担金・負担金</t>
    <rPh sb="0" eb="3">
      <t>ブンタンキン</t>
    </rPh>
    <rPh sb="4" eb="7">
      <t>フタンキン</t>
    </rPh>
    <phoneticPr fontId="4"/>
  </si>
  <si>
    <t>使用料・手数料</t>
    <rPh sb="0" eb="3">
      <t>シヨウリョウ</t>
    </rPh>
    <rPh sb="4" eb="7">
      <t>テスウリョウ</t>
    </rPh>
    <phoneticPr fontId="4"/>
  </si>
  <si>
    <t>１　貸借対照表の内容に関する明細</t>
    <rPh sb="2" eb="7">
      <t>タイシャクタイショウヒョウ</t>
    </rPh>
    <rPh sb="8" eb="10">
      <t>ナイヨウ</t>
    </rPh>
    <rPh sb="11" eb="12">
      <t>カン</t>
    </rPh>
    <rPh sb="14" eb="16">
      <t>メイサイ</t>
    </rPh>
    <phoneticPr fontId="4"/>
  </si>
  <si>
    <t>（２）負債項目の明細</t>
    <rPh sb="3" eb="5">
      <t>フサイ</t>
    </rPh>
    <rPh sb="5" eb="7">
      <t>コウモク</t>
    </rPh>
    <rPh sb="8" eb="10">
      <t>メイサイ</t>
    </rPh>
    <phoneticPr fontId="4"/>
  </si>
  <si>
    <t>①地方債（借入先）の明細</t>
    <rPh sb="1" eb="4">
      <t>チホウサイ</t>
    </rPh>
    <rPh sb="5" eb="7">
      <t>カリイレ</t>
    </rPh>
    <rPh sb="7" eb="8">
      <t>サキ</t>
    </rPh>
    <rPh sb="10" eb="12">
      <t>メイサイ</t>
    </rPh>
    <phoneticPr fontId="4"/>
  </si>
  <si>
    <t>地方債残高</t>
    <rPh sb="0" eb="3">
      <t>チホウサイ</t>
    </rPh>
    <rPh sb="3" eb="5">
      <t>ザンダカ</t>
    </rPh>
    <phoneticPr fontId="7"/>
  </si>
  <si>
    <t>政府資金</t>
    <rPh sb="0" eb="2">
      <t>セイフ</t>
    </rPh>
    <rPh sb="2" eb="4">
      <t>シキン</t>
    </rPh>
    <phoneticPr fontId="7"/>
  </si>
  <si>
    <t>地方公共団体
金融機構</t>
    <rPh sb="0" eb="2">
      <t>チホウ</t>
    </rPh>
    <rPh sb="2" eb="4">
      <t>コウキョウ</t>
    </rPh>
    <rPh sb="4" eb="6">
      <t>ダンタイ</t>
    </rPh>
    <rPh sb="7" eb="9">
      <t>キンユウ</t>
    </rPh>
    <rPh sb="9" eb="11">
      <t>キコウ</t>
    </rPh>
    <phoneticPr fontId="7"/>
  </si>
  <si>
    <t>市中銀行</t>
    <rPh sb="0" eb="2">
      <t>シチュウ</t>
    </rPh>
    <rPh sb="2" eb="4">
      <t>ギンコウ</t>
    </rPh>
    <phoneticPr fontId="7"/>
  </si>
  <si>
    <t>その他の
金融機関</t>
    <rPh sb="2" eb="3">
      <t>タ</t>
    </rPh>
    <rPh sb="5" eb="7">
      <t>キンユウ</t>
    </rPh>
    <rPh sb="7" eb="9">
      <t>キカン</t>
    </rPh>
    <phoneticPr fontId="7"/>
  </si>
  <si>
    <t>うち1年内償還予定</t>
    <rPh sb="3" eb="5">
      <t>ネンナイ</t>
    </rPh>
    <rPh sb="5" eb="7">
      <t>ショウカン</t>
    </rPh>
    <rPh sb="7" eb="9">
      <t>ヨテイ</t>
    </rPh>
    <phoneticPr fontId="2"/>
  </si>
  <si>
    <t>一般公共事業</t>
    <rPh sb="0" eb="2">
      <t>イッパン</t>
    </rPh>
    <rPh sb="2" eb="4">
      <t>コウキョウ</t>
    </rPh>
    <rPh sb="4" eb="6">
      <t>ジギョウ</t>
    </rPh>
    <phoneticPr fontId="6"/>
  </si>
  <si>
    <t>公営住宅建設</t>
    <rPh sb="0" eb="2">
      <t>コウエイ</t>
    </rPh>
    <rPh sb="2" eb="4">
      <t>ジュウタク</t>
    </rPh>
    <rPh sb="4" eb="6">
      <t>ケンセツ</t>
    </rPh>
    <phoneticPr fontId="6"/>
  </si>
  <si>
    <t>災害復旧</t>
    <rPh sb="0" eb="2">
      <t>サイガイ</t>
    </rPh>
    <rPh sb="2" eb="4">
      <t>フッキュウ</t>
    </rPh>
    <phoneticPr fontId="6"/>
  </si>
  <si>
    <t>教育・福祉施設</t>
    <rPh sb="0" eb="2">
      <t>キョウイク</t>
    </rPh>
    <rPh sb="3" eb="5">
      <t>フクシ</t>
    </rPh>
    <rPh sb="5" eb="7">
      <t>シセツ</t>
    </rPh>
    <phoneticPr fontId="6"/>
  </si>
  <si>
    <t>一般単独事業</t>
    <rPh sb="0" eb="2">
      <t>イッパン</t>
    </rPh>
    <rPh sb="2" eb="4">
      <t>タンドク</t>
    </rPh>
    <rPh sb="4" eb="6">
      <t>ジギョウ</t>
    </rPh>
    <phoneticPr fontId="6"/>
  </si>
  <si>
    <t>その他</t>
    <rPh sb="2" eb="3">
      <t>ホカ</t>
    </rPh>
    <phoneticPr fontId="6"/>
  </si>
  <si>
    <t>【通常分】</t>
    <rPh sb="1" eb="3">
      <t>ツウジョウ</t>
    </rPh>
    <rPh sb="3" eb="4">
      <t>ブン</t>
    </rPh>
    <phoneticPr fontId="2"/>
  </si>
  <si>
    <t>【特別分】</t>
    <rPh sb="1" eb="3">
      <t>トクベツ</t>
    </rPh>
    <rPh sb="3" eb="4">
      <t>ブン</t>
    </rPh>
    <phoneticPr fontId="2"/>
  </si>
  <si>
    <t>臨時財政対策債</t>
    <rPh sb="0" eb="2">
      <t>リンジ</t>
    </rPh>
    <rPh sb="2" eb="4">
      <t>ザイセイ</t>
    </rPh>
    <rPh sb="4" eb="6">
      <t>タイサク</t>
    </rPh>
    <rPh sb="6" eb="7">
      <t>サイ</t>
    </rPh>
    <phoneticPr fontId="8"/>
  </si>
  <si>
    <t>減税補てん債</t>
    <rPh sb="0" eb="2">
      <t>ゲンゼイ</t>
    </rPh>
    <rPh sb="2" eb="3">
      <t>ホ</t>
    </rPh>
    <rPh sb="5" eb="6">
      <t>サイ</t>
    </rPh>
    <phoneticPr fontId="8"/>
  </si>
  <si>
    <t>その他</t>
    <rPh sb="2" eb="3">
      <t>タ</t>
    </rPh>
    <phoneticPr fontId="8"/>
  </si>
  <si>
    <t>②地方債（利率別）の明細</t>
    <rPh sb="1" eb="4">
      <t>チホウサイ</t>
    </rPh>
    <rPh sb="5" eb="7">
      <t>リリツ</t>
    </rPh>
    <rPh sb="7" eb="8">
      <t>ベツ</t>
    </rPh>
    <rPh sb="10" eb="12">
      <t>メイサイ</t>
    </rPh>
    <phoneticPr fontId="4"/>
  </si>
  <si>
    <t>地方債残高</t>
    <rPh sb="0" eb="3">
      <t>チホウサイ</t>
    </rPh>
    <rPh sb="3" eb="5">
      <t>ザンダカ</t>
    </rPh>
    <phoneticPr fontId="2"/>
  </si>
  <si>
    <t>1.5%以下</t>
    <rPh sb="4" eb="6">
      <t>イカ</t>
    </rPh>
    <phoneticPr fontId="2"/>
  </si>
  <si>
    <t>1.5%超
2.0%以下</t>
    <rPh sb="4" eb="5">
      <t>チョウ</t>
    </rPh>
    <rPh sb="10" eb="12">
      <t>イカ</t>
    </rPh>
    <phoneticPr fontId="2"/>
  </si>
  <si>
    <t>2.0%超
2.5%以下</t>
    <rPh sb="4" eb="5">
      <t>チョウ</t>
    </rPh>
    <rPh sb="10" eb="12">
      <t>イカ</t>
    </rPh>
    <phoneticPr fontId="2"/>
  </si>
  <si>
    <t>2.5%超
3.0%以下</t>
    <rPh sb="4" eb="5">
      <t>チョウ</t>
    </rPh>
    <rPh sb="10" eb="12">
      <t>イカ</t>
    </rPh>
    <phoneticPr fontId="2"/>
  </si>
  <si>
    <t>3.0%超
3.5%以下</t>
    <rPh sb="4" eb="5">
      <t>チョウ</t>
    </rPh>
    <rPh sb="10" eb="12">
      <t>イカ</t>
    </rPh>
    <phoneticPr fontId="2"/>
  </si>
  <si>
    <t>3.5%超
4.0%以下</t>
    <rPh sb="4" eb="5">
      <t>チョウ</t>
    </rPh>
    <rPh sb="10" eb="12">
      <t>イカ</t>
    </rPh>
    <phoneticPr fontId="2"/>
  </si>
  <si>
    <t>4.0%超</t>
    <rPh sb="4" eb="5">
      <t>チョウ</t>
    </rPh>
    <phoneticPr fontId="2"/>
  </si>
  <si>
    <t>（単位：円、％）</t>
    <rPh sb="1" eb="3">
      <t>タンイ</t>
    </rPh>
    <rPh sb="4" eb="5">
      <t>エン</t>
    </rPh>
    <phoneticPr fontId="4"/>
  </si>
  <si>
    <t>③地方債（返済期間別）の明細</t>
    <rPh sb="1" eb="3">
      <t>チホウ</t>
    </rPh>
    <rPh sb="3" eb="4">
      <t>サイ</t>
    </rPh>
    <rPh sb="5" eb="7">
      <t>ヘンサイ</t>
    </rPh>
    <rPh sb="7" eb="9">
      <t>キカン</t>
    </rPh>
    <rPh sb="9" eb="10">
      <t>ベツ</t>
    </rPh>
    <rPh sb="12" eb="14">
      <t>メイサイ</t>
    </rPh>
    <phoneticPr fontId="2"/>
  </si>
  <si>
    <t>（単位：円）</t>
    <rPh sb="1" eb="3">
      <t>タンイ</t>
    </rPh>
    <rPh sb="4" eb="5">
      <t>エン</t>
    </rPh>
    <phoneticPr fontId="2"/>
  </si>
  <si>
    <t>１年以内</t>
    <rPh sb="1" eb="2">
      <t>ネン</t>
    </rPh>
    <rPh sb="2" eb="4">
      <t>イナイ</t>
    </rPh>
    <phoneticPr fontId="2"/>
  </si>
  <si>
    <t>１年超
２年以内</t>
    <rPh sb="1" eb="2">
      <t>ネン</t>
    </rPh>
    <rPh sb="2" eb="3">
      <t>チョウ</t>
    </rPh>
    <rPh sb="5" eb="6">
      <t>ネン</t>
    </rPh>
    <rPh sb="6" eb="8">
      <t>イナイ</t>
    </rPh>
    <phoneticPr fontId="2"/>
  </si>
  <si>
    <t>２年超
３年以内</t>
    <rPh sb="1" eb="2">
      <t>ネン</t>
    </rPh>
    <rPh sb="2" eb="3">
      <t>チョウ</t>
    </rPh>
    <rPh sb="5" eb="6">
      <t>ネン</t>
    </rPh>
    <rPh sb="6" eb="8">
      <t>イナイ</t>
    </rPh>
    <phoneticPr fontId="2"/>
  </si>
  <si>
    <t>３年超
４年以内</t>
    <rPh sb="1" eb="2">
      <t>ネン</t>
    </rPh>
    <rPh sb="2" eb="3">
      <t>チョウ</t>
    </rPh>
    <rPh sb="5" eb="6">
      <t>ネン</t>
    </rPh>
    <rPh sb="6" eb="8">
      <t>イナイ</t>
    </rPh>
    <phoneticPr fontId="2"/>
  </si>
  <si>
    <t>４年超
５年以内</t>
    <rPh sb="1" eb="2">
      <t>ネン</t>
    </rPh>
    <rPh sb="2" eb="3">
      <t>チョウ</t>
    </rPh>
    <rPh sb="5" eb="6">
      <t>ネン</t>
    </rPh>
    <rPh sb="6" eb="8">
      <t>イナイ</t>
    </rPh>
    <phoneticPr fontId="2"/>
  </si>
  <si>
    <t>５年超
１０年以内</t>
    <rPh sb="1" eb="2">
      <t>ネン</t>
    </rPh>
    <rPh sb="2" eb="3">
      <t>チョウ</t>
    </rPh>
    <rPh sb="6" eb="7">
      <t>ネン</t>
    </rPh>
    <rPh sb="7" eb="9">
      <t>イナイ</t>
    </rPh>
    <phoneticPr fontId="2"/>
  </si>
  <si>
    <t>１０年超
１５年以内</t>
    <rPh sb="2" eb="3">
      <t>ネン</t>
    </rPh>
    <rPh sb="3" eb="4">
      <t>チョウ</t>
    </rPh>
    <rPh sb="7" eb="8">
      <t>ネン</t>
    </rPh>
    <rPh sb="8" eb="10">
      <t>イナイ</t>
    </rPh>
    <phoneticPr fontId="2"/>
  </si>
  <si>
    <t>１５年超
２０年以内</t>
    <rPh sb="2" eb="3">
      <t>ネン</t>
    </rPh>
    <rPh sb="3" eb="4">
      <t>チョウ</t>
    </rPh>
    <rPh sb="7" eb="8">
      <t>ネン</t>
    </rPh>
    <rPh sb="8" eb="10">
      <t>イナイ</t>
    </rPh>
    <phoneticPr fontId="2"/>
  </si>
  <si>
    <t>２０年超</t>
    <rPh sb="2" eb="3">
      <t>ネン</t>
    </rPh>
    <rPh sb="3" eb="4">
      <t>チョウ</t>
    </rPh>
    <phoneticPr fontId="2"/>
  </si>
  <si>
    <t>（参考）
加重平均利率</t>
    <rPh sb="1" eb="3">
      <t>サンコウ</t>
    </rPh>
    <rPh sb="5" eb="7">
      <t>カジュウ</t>
    </rPh>
    <rPh sb="7" eb="9">
      <t>ヘイキン</t>
    </rPh>
    <rPh sb="9" eb="11">
      <t>リリツ</t>
    </rPh>
    <phoneticPr fontId="2"/>
  </si>
  <si>
    <t>区分</t>
    <rPh sb="0" eb="2">
      <t>クブン</t>
    </rPh>
    <phoneticPr fontId="2"/>
  </si>
  <si>
    <t>前年度末残高</t>
    <rPh sb="0" eb="3">
      <t>ゼンネンド</t>
    </rPh>
    <rPh sb="3" eb="4">
      <t>マツ</t>
    </rPh>
    <rPh sb="4" eb="6">
      <t>ザンダカ</t>
    </rPh>
    <phoneticPr fontId="2"/>
  </si>
  <si>
    <t>本年度増加額</t>
    <rPh sb="0" eb="3">
      <t>ホンネンド</t>
    </rPh>
    <rPh sb="3" eb="5">
      <t>ゾウカ</t>
    </rPh>
    <rPh sb="5" eb="6">
      <t>ガク</t>
    </rPh>
    <phoneticPr fontId="2"/>
  </si>
  <si>
    <t>本年度減少額</t>
    <rPh sb="0" eb="3">
      <t>ホンネンド</t>
    </rPh>
    <rPh sb="3" eb="6">
      <t>ゲンショウガク</t>
    </rPh>
    <phoneticPr fontId="2"/>
  </si>
  <si>
    <t>本年度末残高</t>
    <rPh sb="0" eb="3">
      <t>ホンネンド</t>
    </rPh>
    <rPh sb="3" eb="4">
      <t>マツ</t>
    </rPh>
    <rPh sb="4" eb="6">
      <t>ザンダカ</t>
    </rPh>
    <phoneticPr fontId="2"/>
  </si>
  <si>
    <t>目的使用</t>
    <rPh sb="0" eb="2">
      <t>モクテキ</t>
    </rPh>
    <rPh sb="2" eb="4">
      <t>シヨウ</t>
    </rPh>
    <phoneticPr fontId="6"/>
  </si>
  <si>
    <t>その他</t>
    <rPh sb="2" eb="3">
      <t>タ</t>
    </rPh>
    <phoneticPr fontId="6"/>
  </si>
  <si>
    <t>④引当金の明細</t>
    <rPh sb="1" eb="3">
      <t>ヒキアテ</t>
    </rPh>
    <rPh sb="3" eb="4">
      <t>キン</t>
    </rPh>
    <rPh sb="5" eb="7">
      <t>メイサイ</t>
    </rPh>
    <phoneticPr fontId="4"/>
  </si>
  <si>
    <t>固定資産</t>
    <rPh sb="0" eb="2">
      <t>コテイ</t>
    </rPh>
    <rPh sb="2" eb="4">
      <t>シサン</t>
    </rPh>
    <phoneticPr fontId="2"/>
  </si>
  <si>
    <t>投資損失引当金</t>
    <rPh sb="0" eb="2">
      <t>トウシ</t>
    </rPh>
    <rPh sb="2" eb="4">
      <t>ソンシツ</t>
    </rPh>
    <rPh sb="4" eb="6">
      <t>ヒキアテ</t>
    </rPh>
    <rPh sb="6" eb="7">
      <t>キン</t>
    </rPh>
    <phoneticPr fontId="2"/>
  </si>
  <si>
    <t>徴収不能引当金</t>
    <rPh sb="0" eb="2">
      <t>チョウシュウ</t>
    </rPh>
    <rPh sb="2" eb="4">
      <t>フノウ</t>
    </rPh>
    <rPh sb="4" eb="6">
      <t>ヒキアテ</t>
    </rPh>
    <rPh sb="6" eb="7">
      <t>キン</t>
    </rPh>
    <phoneticPr fontId="2"/>
  </si>
  <si>
    <t>流動資産</t>
    <rPh sb="0" eb="2">
      <t>リュウドウ</t>
    </rPh>
    <rPh sb="2" eb="4">
      <t>シサン</t>
    </rPh>
    <phoneticPr fontId="2"/>
  </si>
  <si>
    <t>固定負債</t>
    <rPh sb="0" eb="2">
      <t>コテイ</t>
    </rPh>
    <rPh sb="2" eb="4">
      <t>フサイ</t>
    </rPh>
    <phoneticPr fontId="2"/>
  </si>
  <si>
    <t>退職手当引当金</t>
    <rPh sb="0" eb="2">
      <t>タイショク</t>
    </rPh>
    <rPh sb="2" eb="4">
      <t>テアテ</t>
    </rPh>
    <rPh sb="4" eb="6">
      <t>ヒキアテ</t>
    </rPh>
    <rPh sb="6" eb="7">
      <t>キン</t>
    </rPh>
    <phoneticPr fontId="2"/>
  </si>
  <si>
    <t>損失補償等引当金</t>
    <rPh sb="0" eb="2">
      <t>ソンシツ</t>
    </rPh>
    <rPh sb="2" eb="5">
      <t>ホショウトウ</t>
    </rPh>
    <rPh sb="5" eb="7">
      <t>ヒキアテ</t>
    </rPh>
    <rPh sb="7" eb="8">
      <t>キン</t>
    </rPh>
    <phoneticPr fontId="2"/>
  </si>
  <si>
    <t>流動負債</t>
    <rPh sb="0" eb="2">
      <t>リュウドウ</t>
    </rPh>
    <rPh sb="2" eb="4">
      <t>フサイ</t>
    </rPh>
    <phoneticPr fontId="2"/>
  </si>
  <si>
    <t>賞与等引当金</t>
    <rPh sb="0" eb="3">
      <t>ショウヨトウ</t>
    </rPh>
    <rPh sb="3" eb="5">
      <t>ヒキアテ</t>
    </rPh>
    <rPh sb="5" eb="6">
      <t>キン</t>
    </rPh>
    <phoneticPr fontId="2"/>
  </si>
  <si>
    <t>２　行政コスト計算書に関する明細</t>
    <rPh sb="2" eb="4">
      <t>ギョウセイ</t>
    </rPh>
    <rPh sb="7" eb="10">
      <t>ケイサンショ</t>
    </rPh>
    <rPh sb="11" eb="12">
      <t>カン</t>
    </rPh>
    <rPh sb="14" eb="16">
      <t>メイサイ</t>
    </rPh>
    <phoneticPr fontId="4"/>
  </si>
  <si>
    <t>名称</t>
    <rPh sb="0" eb="2">
      <t>メイショウ</t>
    </rPh>
    <phoneticPr fontId="2"/>
  </si>
  <si>
    <t>相手先</t>
    <rPh sb="0" eb="3">
      <t>アイテサキ</t>
    </rPh>
    <phoneticPr fontId="2"/>
  </si>
  <si>
    <t>金額</t>
    <rPh sb="0" eb="2">
      <t>キンガク</t>
    </rPh>
    <phoneticPr fontId="2"/>
  </si>
  <si>
    <t>支出目的</t>
    <rPh sb="0" eb="2">
      <t>シシュツ</t>
    </rPh>
    <rPh sb="2" eb="4">
      <t>モクテキ</t>
    </rPh>
    <phoneticPr fontId="2"/>
  </si>
  <si>
    <t>他団体への公共施設等整備補助金等（所有外資産分）</t>
    <rPh sb="0" eb="1">
      <t>タ</t>
    </rPh>
    <rPh sb="1" eb="3">
      <t>ダンタイ</t>
    </rPh>
    <rPh sb="5" eb="7">
      <t>コウキョウ</t>
    </rPh>
    <rPh sb="7" eb="9">
      <t>シセツ</t>
    </rPh>
    <rPh sb="9" eb="10">
      <t>トウ</t>
    </rPh>
    <rPh sb="10" eb="12">
      <t>セイビ</t>
    </rPh>
    <rPh sb="12" eb="15">
      <t>ホジョキン</t>
    </rPh>
    <rPh sb="15" eb="16">
      <t>トウ</t>
    </rPh>
    <rPh sb="17" eb="19">
      <t>ショユウ</t>
    </rPh>
    <rPh sb="19" eb="20">
      <t>ガイ</t>
    </rPh>
    <rPh sb="20" eb="22">
      <t>シサン</t>
    </rPh>
    <rPh sb="22" eb="23">
      <t>ブン</t>
    </rPh>
    <phoneticPr fontId="2"/>
  </si>
  <si>
    <t>計</t>
    <rPh sb="0" eb="1">
      <t>ケイ</t>
    </rPh>
    <phoneticPr fontId="4"/>
  </si>
  <si>
    <t>その他の補助金等</t>
    <rPh sb="2" eb="3">
      <t>タ</t>
    </rPh>
    <rPh sb="4" eb="7">
      <t>ホジョキン</t>
    </rPh>
    <rPh sb="7" eb="8">
      <t>トウ</t>
    </rPh>
    <phoneticPr fontId="2"/>
  </si>
  <si>
    <t>（１）財源の明細</t>
    <rPh sb="3" eb="5">
      <t>ザイゲン</t>
    </rPh>
    <rPh sb="6" eb="8">
      <t>メイサイ</t>
    </rPh>
    <phoneticPr fontId="4"/>
  </si>
  <si>
    <t>会計</t>
    <rPh sb="0" eb="2">
      <t>カイケイ</t>
    </rPh>
    <phoneticPr fontId="2"/>
  </si>
  <si>
    <t>財源の内訳</t>
    <rPh sb="0" eb="2">
      <t>ザイゲン</t>
    </rPh>
    <rPh sb="3" eb="5">
      <t>ウチワケ</t>
    </rPh>
    <phoneticPr fontId="2"/>
  </si>
  <si>
    <t>補助金等の明細</t>
    <rPh sb="0" eb="3">
      <t>ホジョキン</t>
    </rPh>
    <rPh sb="3" eb="4">
      <t>トウ</t>
    </rPh>
    <rPh sb="5" eb="7">
      <t>メイサイ</t>
    </rPh>
    <phoneticPr fontId="4"/>
  </si>
  <si>
    <t>税収等</t>
    <rPh sb="0" eb="2">
      <t>ゼイシュウ</t>
    </rPh>
    <rPh sb="2" eb="3">
      <t>トウ</t>
    </rPh>
    <phoneticPr fontId="4"/>
  </si>
  <si>
    <t>国県等補助金</t>
    <rPh sb="0" eb="6">
      <t>クニケントウホジョキン</t>
    </rPh>
    <phoneticPr fontId="4"/>
  </si>
  <si>
    <t>資本的補助金</t>
    <rPh sb="0" eb="3">
      <t>シホンテキ</t>
    </rPh>
    <rPh sb="3" eb="6">
      <t>ホジョキン</t>
    </rPh>
    <phoneticPr fontId="4"/>
  </si>
  <si>
    <t>国庫支出金</t>
    <rPh sb="0" eb="2">
      <t>コッコ</t>
    </rPh>
    <rPh sb="2" eb="5">
      <t>シシュツキン</t>
    </rPh>
    <phoneticPr fontId="4"/>
  </si>
  <si>
    <t>都道府県等支出金</t>
    <rPh sb="0" eb="4">
      <t>トドウフケン</t>
    </rPh>
    <rPh sb="4" eb="5">
      <t>トウ</t>
    </rPh>
    <rPh sb="5" eb="8">
      <t>シシュツキン</t>
    </rPh>
    <phoneticPr fontId="4"/>
  </si>
  <si>
    <t>経常的補助金</t>
    <rPh sb="0" eb="2">
      <t>ケイジョウ</t>
    </rPh>
    <rPh sb="2" eb="3">
      <t>テキ</t>
    </rPh>
    <rPh sb="3" eb="6">
      <t>ホジョキン</t>
    </rPh>
    <phoneticPr fontId="4"/>
  </si>
  <si>
    <t>地方債</t>
    <rPh sb="0" eb="3">
      <t>チホウサイ</t>
    </rPh>
    <phoneticPr fontId="4"/>
  </si>
  <si>
    <t>地方税</t>
    <rPh sb="0" eb="3">
      <t>チホウゼイ</t>
    </rPh>
    <phoneticPr fontId="4"/>
  </si>
  <si>
    <t>地方交付税</t>
    <rPh sb="0" eb="5">
      <t>チホウコウフゼイ</t>
    </rPh>
    <phoneticPr fontId="4"/>
  </si>
  <si>
    <t>地方譲与税</t>
    <rPh sb="0" eb="5">
      <t>チホウジョウヨゼイ</t>
    </rPh>
    <phoneticPr fontId="4"/>
  </si>
  <si>
    <t>地方消費税交付金</t>
    <rPh sb="0" eb="5">
      <t>チホウショウヒゼイ</t>
    </rPh>
    <rPh sb="5" eb="8">
      <t>コウフキン</t>
    </rPh>
    <phoneticPr fontId="4"/>
  </si>
  <si>
    <t>その他</t>
    <rPh sb="2" eb="3">
      <t>タ</t>
    </rPh>
    <phoneticPr fontId="4"/>
  </si>
  <si>
    <t>他会計繰入金</t>
    <rPh sb="0" eb="3">
      <t>タカイケイ</t>
    </rPh>
    <rPh sb="3" eb="5">
      <t>クリイレ</t>
    </rPh>
    <rPh sb="5" eb="6">
      <t>キン</t>
    </rPh>
    <phoneticPr fontId="4"/>
  </si>
  <si>
    <t>単純合計</t>
    <rPh sb="0" eb="2">
      <t>タンジュン</t>
    </rPh>
    <rPh sb="2" eb="4">
      <t>ゴウケイ</t>
    </rPh>
    <phoneticPr fontId="4"/>
  </si>
  <si>
    <t>相殺消去</t>
    <rPh sb="0" eb="2">
      <t>ソウサイ</t>
    </rPh>
    <rPh sb="2" eb="4">
      <t>ショウキョ</t>
    </rPh>
    <phoneticPr fontId="4"/>
  </si>
  <si>
    <t>合計</t>
    <rPh sb="0" eb="2">
      <t>ゴウケイ</t>
    </rPh>
    <phoneticPr fontId="4"/>
  </si>
  <si>
    <t>（２）財源情報の明細</t>
    <rPh sb="3" eb="5">
      <t>ザイゲン</t>
    </rPh>
    <rPh sb="5" eb="7">
      <t>ジョウホウ</t>
    </rPh>
    <rPh sb="8" eb="10">
      <t>メイサイ</t>
    </rPh>
    <phoneticPr fontId="4"/>
  </si>
  <si>
    <t>内訳</t>
    <rPh sb="0" eb="2">
      <t>ウチワケ</t>
    </rPh>
    <phoneticPr fontId="2"/>
  </si>
  <si>
    <t>純行政コスト</t>
    <rPh sb="0" eb="3">
      <t>ジュンギョウセイ</t>
    </rPh>
    <phoneticPr fontId="2"/>
  </si>
  <si>
    <t>有形固定資産の増加</t>
    <rPh sb="0" eb="6">
      <t>ユウケイコテイシサン</t>
    </rPh>
    <rPh sb="7" eb="9">
      <t>ゾウカ</t>
    </rPh>
    <phoneticPr fontId="4"/>
  </si>
  <si>
    <t>貸付金・基金等の増加</t>
    <rPh sb="0" eb="3">
      <t>カシツケキン</t>
    </rPh>
    <rPh sb="4" eb="7">
      <t>キキントウ</t>
    </rPh>
    <rPh sb="8" eb="10">
      <t>ゾウカ</t>
    </rPh>
    <phoneticPr fontId="4"/>
  </si>
  <si>
    <t>資金の明細</t>
    <rPh sb="0" eb="2">
      <t>シキン</t>
    </rPh>
    <rPh sb="3" eb="5">
      <t>メイサイ</t>
    </rPh>
    <phoneticPr fontId="4"/>
  </si>
  <si>
    <t>国県等補助金</t>
    <rPh sb="0" eb="6">
      <t>クニケントウホジョキン</t>
    </rPh>
    <phoneticPr fontId="4"/>
  </si>
  <si>
    <t>新見公立大学</t>
    <rPh sb="0" eb="2">
      <t>ニイミ</t>
    </rPh>
    <rPh sb="2" eb="4">
      <t>コウリツ</t>
    </rPh>
    <rPh sb="4" eb="6">
      <t>ダイガク</t>
    </rPh>
    <phoneticPr fontId="4"/>
  </si>
  <si>
    <t>岡山県後期高齢者医療広域連合に対する療養給付費負担金</t>
    <rPh sb="15" eb="16">
      <t>タイ</t>
    </rPh>
    <phoneticPr fontId="4"/>
  </si>
  <si>
    <t>支給対象者</t>
    <rPh sb="0" eb="2">
      <t>シキュウ</t>
    </rPh>
    <rPh sb="2" eb="4">
      <t>タイショウ</t>
    </rPh>
    <rPh sb="4" eb="5">
      <t>シャ</t>
    </rPh>
    <phoneticPr fontId="4"/>
  </si>
  <si>
    <t>その他</t>
    <rPh sb="2" eb="3">
      <t>タ</t>
    </rPh>
    <phoneticPr fontId="4"/>
  </si>
  <si>
    <t>県営事業負担金</t>
    <rPh sb="0" eb="4">
      <t>ケンエイジギョウ</t>
    </rPh>
    <rPh sb="4" eb="7">
      <t>フタンキン</t>
    </rPh>
    <phoneticPr fontId="4"/>
  </si>
  <si>
    <t>岡山県市町村総合事務組合</t>
    <rPh sb="0" eb="3">
      <t>オカヤマケン</t>
    </rPh>
    <rPh sb="3" eb="8">
      <t>シチョウソンソウゴウ</t>
    </rPh>
    <rPh sb="8" eb="12">
      <t>ジムクミアイ</t>
    </rPh>
    <phoneticPr fontId="4"/>
  </si>
  <si>
    <t>作業道開設事業補助金</t>
    <phoneticPr fontId="4"/>
  </si>
  <si>
    <t>高齢者等住宅改造補助金</t>
    <phoneticPr fontId="4"/>
  </si>
  <si>
    <t>投資損失
引当金
計上額
（H)</t>
    <rPh sb="0" eb="2">
      <t>トウシ</t>
    </rPh>
    <rPh sb="2" eb="4">
      <t>ソンシツ</t>
    </rPh>
    <rPh sb="5" eb="8">
      <t>ヒキアテキン</t>
    </rPh>
    <rPh sb="9" eb="12">
      <t>ケイジョウガク</t>
    </rPh>
    <phoneticPr fontId="3"/>
  </si>
  <si>
    <t>出資金額
(貸借対照表
計上額)
(A)</t>
    <rPh sb="0" eb="2">
      <t>シュッシ</t>
    </rPh>
    <rPh sb="2" eb="4">
      <t>キンガク</t>
    </rPh>
    <rPh sb="6" eb="8">
      <t>タイシャク</t>
    </rPh>
    <rPh sb="8" eb="11">
      <t>タイショウヒョウ</t>
    </rPh>
    <rPh sb="12" eb="15">
      <t>ケイジョウガク</t>
    </rPh>
    <phoneticPr fontId="2"/>
  </si>
  <si>
    <t xml:space="preserve">
資産
(B)</t>
    <rPh sb="1" eb="3">
      <t>シサン</t>
    </rPh>
    <phoneticPr fontId="2"/>
  </si>
  <si>
    <t xml:space="preserve">
負債
(C)</t>
    <rPh sb="1" eb="3">
      <t>フサイ</t>
    </rPh>
    <phoneticPr fontId="2"/>
  </si>
  <si>
    <t xml:space="preserve">
純資産額
(B)－(C)
(D)</t>
    <rPh sb="1" eb="4">
      <t>ジュンシサン</t>
    </rPh>
    <rPh sb="4" eb="5">
      <t>ガク</t>
    </rPh>
    <phoneticPr fontId="2"/>
  </si>
  <si>
    <t xml:space="preserve">
資本金
(E)</t>
    <rPh sb="1" eb="4">
      <t>シホンキン</t>
    </rPh>
    <phoneticPr fontId="2"/>
  </si>
  <si>
    <t xml:space="preserve">
出資割合(％)
(A)/(E)
(F)</t>
    <rPh sb="1" eb="3">
      <t>シュッシ</t>
    </rPh>
    <rPh sb="3" eb="5">
      <t>ワリアイ</t>
    </rPh>
    <phoneticPr fontId="2"/>
  </si>
  <si>
    <t xml:space="preserve">
実質価額
(D)×(F)
(G)</t>
    <rPh sb="1" eb="3">
      <t>ジッシツ</t>
    </rPh>
    <rPh sb="3" eb="5">
      <t>カガク</t>
    </rPh>
    <phoneticPr fontId="3"/>
  </si>
  <si>
    <t xml:space="preserve">
出資金額
(A)</t>
    <rPh sb="1" eb="3">
      <t>シュッシ</t>
    </rPh>
    <rPh sb="3" eb="5">
      <t>キンガク</t>
    </rPh>
    <phoneticPr fontId="2"/>
  </si>
  <si>
    <t xml:space="preserve">
強制評価減
（H)</t>
    <rPh sb="1" eb="3">
      <t>キョウセイ</t>
    </rPh>
    <rPh sb="3" eb="5">
      <t>ヒョウカ</t>
    </rPh>
    <rPh sb="5" eb="6">
      <t>ゲン</t>
    </rPh>
    <phoneticPr fontId="3"/>
  </si>
  <si>
    <t>貸借対照表
計上額
(Ａ)－(Ｈ)
(Ｉ)</t>
    <phoneticPr fontId="4"/>
  </si>
  <si>
    <t>県道、農道等の県事業に対する負担金</t>
    <rPh sb="0" eb="1">
      <t>ケン</t>
    </rPh>
    <rPh sb="3" eb="5">
      <t>ノウドウ</t>
    </rPh>
    <rPh sb="5" eb="6">
      <t>トウ</t>
    </rPh>
    <rPh sb="7" eb="8">
      <t>ケン</t>
    </rPh>
    <rPh sb="8" eb="10">
      <t>ジギョウ</t>
    </rPh>
    <rPh sb="11" eb="12">
      <t>タイ</t>
    </rPh>
    <rPh sb="14" eb="17">
      <t>フタンキン</t>
    </rPh>
    <phoneticPr fontId="4"/>
  </si>
  <si>
    <t>４　資金収支計算書の内容に関する明細</t>
    <phoneticPr fontId="4"/>
  </si>
  <si>
    <t>（単位：千円）</t>
    <rPh sb="1" eb="3">
      <t>タンイ</t>
    </rPh>
    <rPh sb="4" eb="5">
      <t>セン</t>
    </rPh>
    <rPh sb="5" eb="6">
      <t>エン</t>
    </rPh>
    <phoneticPr fontId="4"/>
  </si>
  <si>
    <t>（単位：千円、％）</t>
    <rPh sb="1" eb="3">
      <t>タンイ</t>
    </rPh>
    <rPh sb="4" eb="5">
      <t>セン</t>
    </rPh>
    <rPh sb="5" eb="6">
      <t>エン</t>
    </rPh>
    <phoneticPr fontId="4"/>
  </si>
  <si>
    <t>（単位：千円）</t>
    <rPh sb="1" eb="3">
      <t>タンイ</t>
    </rPh>
    <rPh sb="4" eb="5">
      <t>セン</t>
    </rPh>
    <rPh sb="5" eb="6">
      <t>エン</t>
    </rPh>
    <phoneticPr fontId="2"/>
  </si>
  <si>
    <t>移住希望者に対する定住支援</t>
    <rPh sb="0" eb="2">
      <t>イジュウ</t>
    </rPh>
    <rPh sb="2" eb="5">
      <t>キボウシャ</t>
    </rPh>
    <rPh sb="6" eb="7">
      <t>タイ</t>
    </rPh>
    <rPh sb="9" eb="11">
      <t>テイジュウ</t>
    </rPh>
    <rPh sb="11" eb="13">
      <t>シエン</t>
    </rPh>
    <phoneticPr fontId="4"/>
  </si>
  <si>
    <t>森林所有者</t>
    <rPh sb="0" eb="5">
      <t>シンリンショユウシャ</t>
    </rPh>
    <phoneticPr fontId="4"/>
  </si>
  <si>
    <t>林内作業道の開設支援</t>
    <rPh sb="6" eb="8">
      <t>カイセツ</t>
    </rPh>
    <rPh sb="8" eb="10">
      <t>シエン</t>
    </rPh>
    <phoneticPr fontId="4"/>
  </si>
  <si>
    <t>ふるさと特産物生産団地育成に必要とする施設整備支援</t>
    <rPh sb="21" eb="23">
      <t>セイビ</t>
    </rPh>
    <rPh sb="23" eb="25">
      <t>シエン</t>
    </rPh>
    <phoneticPr fontId="4"/>
  </si>
  <si>
    <t>民間事業者の施設整備支援</t>
    <rPh sb="0" eb="2">
      <t>ミンカン</t>
    </rPh>
    <rPh sb="2" eb="5">
      <t>ジギョウシャ</t>
    </rPh>
    <rPh sb="6" eb="8">
      <t>シセツ</t>
    </rPh>
    <rPh sb="8" eb="10">
      <t>セイビ</t>
    </rPh>
    <rPh sb="10" eb="12">
      <t>シエン</t>
    </rPh>
    <phoneticPr fontId="4"/>
  </si>
  <si>
    <t>高齢者等の住宅改造支援</t>
    <rPh sb="0" eb="3">
      <t>コウレイシャ</t>
    </rPh>
    <rPh sb="3" eb="4">
      <t>トウ</t>
    </rPh>
    <rPh sb="5" eb="7">
      <t>ジュウタク</t>
    </rPh>
    <rPh sb="7" eb="9">
      <t>カイゾウ</t>
    </rPh>
    <rPh sb="9" eb="11">
      <t>シエン</t>
    </rPh>
    <phoneticPr fontId="4"/>
  </si>
  <si>
    <t>新見公立大学の運営費に対する交付金</t>
    <rPh sb="0" eb="2">
      <t>ニイミ</t>
    </rPh>
    <rPh sb="2" eb="4">
      <t>コウリツ</t>
    </rPh>
    <rPh sb="4" eb="6">
      <t>ダイガク</t>
    </rPh>
    <rPh sb="7" eb="9">
      <t>ウンエイ</t>
    </rPh>
    <rPh sb="9" eb="10">
      <t>ヒ</t>
    </rPh>
    <rPh sb="11" eb="12">
      <t>タイ</t>
    </rPh>
    <rPh sb="14" eb="17">
      <t>コウフキン</t>
    </rPh>
    <phoneticPr fontId="4"/>
  </si>
  <si>
    <t>新見市社会福祉協議会の運営支援</t>
    <rPh sb="0" eb="3">
      <t>ニイミシ</t>
    </rPh>
    <rPh sb="3" eb="5">
      <t>シャカイ</t>
    </rPh>
    <rPh sb="5" eb="7">
      <t>フクシ</t>
    </rPh>
    <rPh sb="7" eb="10">
      <t>キョウギカイ</t>
    </rPh>
    <rPh sb="11" eb="13">
      <t>ウンエイ</t>
    </rPh>
    <rPh sb="13" eb="15">
      <t>シエン</t>
    </rPh>
    <phoneticPr fontId="4"/>
  </si>
  <si>
    <t>農業共済事業の運営支援</t>
    <rPh sb="0" eb="2">
      <t>ノウギョウ</t>
    </rPh>
    <rPh sb="2" eb="4">
      <t>キョウサイ</t>
    </rPh>
    <rPh sb="4" eb="6">
      <t>ジギョウ</t>
    </rPh>
    <rPh sb="7" eb="11">
      <t>ウンエイシエン</t>
    </rPh>
    <phoneticPr fontId="4"/>
  </si>
  <si>
    <t>新見市農業共済事業特別会計</t>
    <rPh sb="0" eb="3">
      <t>ニイミシ</t>
    </rPh>
    <rPh sb="7" eb="9">
      <t>ジギョウ</t>
    </rPh>
    <rPh sb="9" eb="11">
      <t>トクベツ</t>
    </rPh>
    <rPh sb="11" eb="13">
      <t>カイケイ</t>
    </rPh>
    <phoneticPr fontId="4"/>
  </si>
  <si>
    <t>市内バス路線の維持</t>
    <rPh sb="0" eb="2">
      <t>シナイ</t>
    </rPh>
    <rPh sb="4" eb="6">
      <t>ロセン</t>
    </rPh>
    <rPh sb="7" eb="9">
      <t>イジ</t>
    </rPh>
    <phoneticPr fontId="4"/>
  </si>
  <si>
    <t>事業者</t>
    <rPh sb="0" eb="3">
      <t>ジギョウシャ</t>
    </rPh>
    <phoneticPr fontId="4"/>
  </si>
  <si>
    <t>岡山県市町村総合事務組合に対する負担金</t>
    <rPh sb="0" eb="3">
      <t>オカヤマケン</t>
    </rPh>
    <rPh sb="3" eb="6">
      <t>シチョウソン</t>
    </rPh>
    <rPh sb="6" eb="8">
      <t>ソウゴウ</t>
    </rPh>
    <rPh sb="8" eb="10">
      <t>ジム</t>
    </rPh>
    <rPh sb="10" eb="12">
      <t>クミアイ</t>
    </rPh>
    <rPh sb="13" eb="14">
      <t>タイ</t>
    </rPh>
    <rPh sb="16" eb="19">
      <t>フタンキン</t>
    </rPh>
    <phoneticPr fontId="4"/>
  </si>
  <si>
    <t>支給対象団体</t>
    <rPh sb="0" eb="2">
      <t>シキュウ</t>
    </rPh>
    <rPh sb="2" eb="4">
      <t>タイショウ</t>
    </rPh>
    <rPh sb="4" eb="6">
      <t>ダンタイ</t>
    </rPh>
    <phoneticPr fontId="4"/>
  </si>
  <si>
    <t>中山間地域等における農業生産活動の支援</t>
    <rPh sb="0" eb="1">
      <t>チュウ</t>
    </rPh>
    <rPh sb="1" eb="3">
      <t>サンカン</t>
    </rPh>
    <rPh sb="3" eb="5">
      <t>チイキ</t>
    </rPh>
    <rPh sb="5" eb="6">
      <t>トウ</t>
    </rPh>
    <rPh sb="10" eb="12">
      <t>ノウギョウ</t>
    </rPh>
    <rPh sb="12" eb="14">
      <t>セイサン</t>
    </rPh>
    <rPh sb="14" eb="16">
      <t>カツドウ</t>
    </rPh>
    <rPh sb="17" eb="19">
      <t>シエン</t>
    </rPh>
    <phoneticPr fontId="4"/>
  </si>
  <si>
    <t>協定対象となった森林における森林整備活動の支援</t>
    <rPh sb="21" eb="23">
      <t>シエン</t>
    </rPh>
    <phoneticPr fontId="4"/>
  </si>
  <si>
    <t>岡山県後期高齢者医療広域連合に対する負担金</t>
    <rPh sb="15" eb="16">
      <t>タイ</t>
    </rPh>
    <phoneticPr fontId="4"/>
  </si>
  <si>
    <t>介護給付費準備基金</t>
    <rPh sb="0" eb="2">
      <t>カイゴ</t>
    </rPh>
    <rPh sb="2" eb="4">
      <t>キュウフ</t>
    </rPh>
    <rPh sb="4" eb="5">
      <t>ヒ</t>
    </rPh>
    <rPh sb="5" eb="7">
      <t>ジュンビ</t>
    </rPh>
    <rPh sb="7" eb="9">
      <t>キキン</t>
    </rPh>
    <phoneticPr fontId="2"/>
  </si>
  <si>
    <t>観光鍾乳洞整備基金</t>
    <rPh sb="0" eb="2">
      <t>カンコウ</t>
    </rPh>
    <rPh sb="2" eb="5">
      <t>ショウニュウドウ</t>
    </rPh>
    <rPh sb="5" eb="7">
      <t>セイビ</t>
    </rPh>
    <rPh sb="7" eb="9">
      <t>キキン</t>
    </rPh>
    <phoneticPr fontId="2"/>
  </si>
  <si>
    <t>国民健康保険税</t>
    <rPh sb="0" eb="2">
      <t>コクミン</t>
    </rPh>
    <rPh sb="2" eb="4">
      <t>ケンコウ</t>
    </rPh>
    <rPh sb="4" eb="6">
      <t>ホケン</t>
    </rPh>
    <rPh sb="6" eb="7">
      <t>ゼイ</t>
    </rPh>
    <phoneticPr fontId="4"/>
  </si>
  <si>
    <t>介護保険料</t>
    <rPh sb="0" eb="2">
      <t>カイゴ</t>
    </rPh>
    <rPh sb="2" eb="5">
      <t>ホケンリョウ</t>
    </rPh>
    <phoneticPr fontId="4"/>
  </si>
  <si>
    <t>後期高齢者医療保険料</t>
    <rPh sb="0" eb="2">
      <t>コウキ</t>
    </rPh>
    <rPh sb="2" eb="5">
      <t>コウレイシャ</t>
    </rPh>
    <rPh sb="5" eb="7">
      <t>イリョウ</t>
    </rPh>
    <rPh sb="7" eb="10">
      <t>ホケンリョウ</t>
    </rPh>
    <phoneticPr fontId="4"/>
  </si>
  <si>
    <t>相殺消去</t>
    <rPh sb="0" eb="4">
      <t>ソウサイショウキョ</t>
    </rPh>
    <phoneticPr fontId="4"/>
  </si>
  <si>
    <t>１　全体貸借対照表の内容に関する明細</t>
    <rPh sb="2" eb="4">
      <t>ゼンタイ</t>
    </rPh>
    <rPh sb="4" eb="9">
      <t>タイシャクタイショウヒョウ</t>
    </rPh>
    <rPh sb="10" eb="12">
      <t>ナイヨウ</t>
    </rPh>
    <rPh sb="13" eb="14">
      <t>カン</t>
    </rPh>
    <rPh sb="16" eb="18">
      <t>メイサイ</t>
    </rPh>
    <phoneticPr fontId="4"/>
  </si>
  <si>
    <t>２　全体行政コスト計算書に関する明細</t>
    <rPh sb="2" eb="4">
      <t>ゼンタイ</t>
    </rPh>
    <rPh sb="4" eb="6">
      <t>ギョウセイ</t>
    </rPh>
    <rPh sb="9" eb="12">
      <t>ケイサンショ</t>
    </rPh>
    <rPh sb="13" eb="14">
      <t>カン</t>
    </rPh>
    <rPh sb="16" eb="18">
      <t>メイサイ</t>
    </rPh>
    <phoneticPr fontId="4"/>
  </si>
  <si>
    <t>３　全体純資産変動計算書に関する明細</t>
    <rPh sb="2" eb="4">
      <t>ゼンタイ</t>
    </rPh>
    <rPh sb="4" eb="7">
      <t>ジュンシサン</t>
    </rPh>
    <rPh sb="7" eb="9">
      <t>ヘンドウ</t>
    </rPh>
    <rPh sb="9" eb="12">
      <t>ケイサンショ</t>
    </rPh>
    <rPh sb="13" eb="14">
      <t>カン</t>
    </rPh>
    <rPh sb="16" eb="18">
      <t>メイサイ</t>
    </rPh>
    <phoneticPr fontId="4"/>
  </si>
  <si>
    <t>一般会計等</t>
    <rPh sb="0" eb="2">
      <t>イッパン</t>
    </rPh>
    <rPh sb="2" eb="4">
      <t>カイケイ</t>
    </rPh>
    <rPh sb="4" eb="5">
      <t>トウ</t>
    </rPh>
    <phoneticPr fontId="2"/>
  </si>
  <si>
    <t>特別会計</t>
    <rPh sb="0" eb="2">
      <t>トクベツ</t>
    </rPh>
    <rPh sb="2" eb="4">
      <t>カイケイ</t>
    </rPh>
    <phoneticPr fontId="2"/>
  </si>
  <si>
    <t>国民健康保険税</t>
    <rPh sb="0" eb="7">
      <t>コクミンケンコウホケンゼイ</t>
    </rPh>
    <phoneticPr fontId="4"/>
  </si>
  <si>
    <t>地域支援事業支援交付金</t>
    <phoneticPr fontId="4"/>
  </si>
  <si>
    <t>介護給付費基金交付金</t>
    <phoneticPr fontId="4"/>
  </si>
  <si>
    <t>後期高齢者医療保険料</t>
    <rPh sb="0" eb="10">
      <t>コウキコウレイシャイリョウホケンリョウ</t>
    </rPh>
    <phoneticPr fontId="4"/>
  </si>
  <si>
    <t>長期前受金戻入</t>
    <rPh sb="0" eb="7">
      <t>チョウキマエウケキンレイニュウ</t>
    </rPh>
    <phoneticPr fontId="4"/>
  </si>
  <si>
    <t>★一般会計等</t>
    <rPh sb="1" eb="3">
      <t>イッパン</t>
    </rPh>
    <rPh sb="3" eb="5">
      <t>カイケイ</t>
    </rPh>
    <rPh sb="5" eb="6">
      <t>トウ</t>
    </rPh>
    <phoneticPr fontId="4"/>
  </si>
  <si>
    <t>★国保（事業）</t>
    <rPh sb="1" eb="3">
      <t>コクホ</t>
    </rPh>
    <rPh sb="4" eb="6">
      <t>ジギョウ</t>
    </rPh>
    <phoneticPr fontId="4"/>
  </si>
  <si>
    <t>★国保（直診）</t>
    <rPh sb="1" eb="3">
      <t>コクホ</t>
    </rPh>
    <rPh sb="4" eb="6">
      <t>チョクシン</t>
    </rPh>
    <phoneticPr fontId="4"/>
  </si>
  <si>
    <t>★介護（保険）</t>
    <rPh sb="1" eb="3">
      <t>カイゴ</t>
    </rPh>
    <rPh sb="4" eb="6">
      <t>ホケン</t>
    </rPh>
    <phoneticPr fontId="4"/>
  </si>
  <si>
    <t>★介護（サービス）</t>
    <rPh sb="1" eb="3">
      <t>カイゴ</t>
    </rPh>
    <phoneticPr fontId="4"/>
  </si>
  <si>
    <t>★後期高齢</t>
    <rPh sb="1" eb="3">
      <t>コウキ</t>
    </rPh>
    <rPh sb="3" eb="5">
      <t>コウレイ</t>
    </rPh>
    <phoneticPr fontId="4"/>
  </si>
  <si>
    <t>★観光</t>
    <rPh sb="1" eb="3">
      <t>カンコウ</t>
    </rPh>
    <phoneticPr fontId="4"/>
  </si>
  <si>
    <t>★水道</t>
    <rPh sb="1" eb="3">
      <t>スイドウ</t>
    </rPh>
    <phoneticPr fontId="4"/>
  </si>
  <si>
    <t>★農業共済</t>
    <rPh sb="1" eb="3">
      <t>ノウギョウ</t>
    </rPh>
    <rPh sb="3" eb="5">
      <t>キョウサイ</t>
    </rPh>
    <phoneticPr fontId="4"/>
  </si>
  <si>
    <t>★★★★★★★★以下集計用★★★★★★★★</t>
    <rPh sb="8" eb="10">
      <t>イカ</t>
    </rPh>
    <rPh sb="10" eb="13">
      <t>シュウケイヨウ</t>
    </rPh>
    <phoneticPr fontId="4"/>
  </si>
  <si>
    <t>★一般会計等</t>
    <rPh sb="1" eb="3">
      <t>イッパン</t>
    </rPh>
    <rPh sb="3" eb="5">
      <t>カイケイ</t>
    </rPh>
    <rPh sb="5" eb="6">
      <t>トウ</t>
    </rPh>
    <phoneticPr fontId="7"/>
  </si>
  <si>
    <t>★国保（直診）</t>
    <rPh sb="1" eb="3">
      <t>コクホ</t>
    </rPh>
    <rPh sb="4" eb="6">
      <t>チョクシン</t>
    </rPh>
    <phoneticPr fontId="7"/>
  </si>
  <si>
    <t>★水道事業</t>
    <rPh sb="1" eb="3">
      <t>スイドウ</t>
    </rPh>
    <rPh sb="3" eb="5">
      <t>ジギョウ</t>
    </rPh>
    <phoneticPr fontId="7"/>
  </si>
  <si>
    <t>現金・預金</t>
    <rPh sb="0" eb="2">
      <t>ゲンキン</t>
    </rPh>
    <rPh sb="3" eb="5">
      <t>ヨキン</t>
    </rPh>
    <phoneticPr fontId="2"/>
  </si>
  <si>
    <t>その他</t>
    <rPh sb="2" eb="3">
      <t>タ</t>
    </rPh>
    <phoneticPr fontId="7"/>
  </si>
  <si>
    <t>●シート名がローマ数字に数値を入力（円単位）すると、シート名がアラビア数字（千円単位）が自動でできる</t>
    <rPh sb="4" eb="5">
      <t>メイ</t>
    </rPh>
    <rPh sb="9" eb="11">
      <t>スウジ</t>
    </rPh>
    <rPh sb="12" eb="14">
      <t>スウチ</t>
    </rPh>
    <rPh sb="15" eb="17">
      <t>ニュウリョク</t>
    </rPh>
    <rPh sb="18" eb="19">
      <t>エン</t>
    </rPh>
    <rPh sb="19" eb="21">
      <t>タンイ</t>
    </rPh>
    <rPh sb="29" eb="30">
      <t>メイ</t>
    </rPh>
    <rPh sb="35" eb="37">
      <t>スウジ</t>
    </rPh>
    <rPh sb="38" eb="40">
      <t>センエン</t>
    </rPh>
    <rPh sb="40" eb="42">
      <t>タンイ</t>
    </rPh>
    <rPh sb="44" eb="46">
      <t>ジドウ</t>
    </rPh>
    <phoneticPr fontId="4"/>
  </si>
  <si>
    <t>シートⅠ　①有形固定資産の明細、②有形固定資産の目的別明細について</t>
    <rPh sb="6" eb="12">
      <t>ユウケイコテイシサン</t>
    </rPh>
    <rPh sb="13" eb="15">
      <t>メイサイ</t>
    </rPh>
    <rPh sb="17" eb="23">
      <t>ユウケイコテイシサン</t>
    </rPh>
    <rPh sb="24" eb="26">
      <t>モクテキ</t>
    </rPh>
    <rPh sb="26" eb="27">
      <t>ベツ</t>
    </rPh>
    <rPh sb="27" eb="29">
      <t>メイサイ</t>
    </rPh>
    <phoneticPr fontId="4"/>
  </si>
  <si>
    <t>固定資産台帳システムから出力した帳票（有形固定資産の明細・有形固定資産の行政目的別明細）の数値を転記</t>
    <rPh sb="0" eb="2">
      <t>コテイ</t>
    </rPh>
    <rPh sb="2" eb="4">
      <t>シサン</t>
    </rPh>
    <rPh sb="4" eb="6">
      <t>ダイチョウ</t>
    </rPh>
    <rPh sb="12" eb="14">
      <t>シュツリョク</t>
    </rPh>
    <rPh sb="16" eb="18">
      <t>チョウヒョウ</t>
    </rPh>
    <rPh sb="19" eb="25">
      <t>ユウケイコテイシサン</t>
    </rPh>
    <rPh sb="26" eb="28">
      <t>メイサイ</t>
    </rPh>
    <rPh sb="29" eb="31">
      <t>ユウケイ</t>
    </rPh>
    <rPh sb="31" eb="33">
      <t>コテイ</t>
    </rPh>
    <rPh sb="33" eb="35">
      <t>シサン</t>
    </rPh>
    <rPh sb="36" eb="40">
      <t>ギョウセイモクテキ</t>
    </rPh>
    <rPh sb="40" eb="41">
      <t>ベツ</t>
    </rPh>
    <rPh sb="41" eb="43">
      <t>メイサイ</t>
    </rPh>
    <rPh sb="45" eb="47">
      <t>スウチ</t>
    </rPh>
    <rPh sb="48" eb="50">
      <t>テンキ</t>
    </rPh>
    <phoneticPr fontId="4"/>
  </si>
  <si>
    <t>シートⅡ　③投資及び出資金の明細について</t>
    <rPh sb="6" eb="8">
      <t>トウシ</t>
    </rPh>
    <rPh sb="8" eb="9">
      <t>オヨ</t>
    </rPh>
    <rPh sb="10" eb="13">
      <t>シュッシキン</t>
    </rPh>
    <rPh sb="14" eb="16">
      <t>メイサイ</t>
    </rPh>
    <phoneticPr fontId="4"/>
  </si>
  <si>
    <t>出資金ファイルの数値を転記</t>
    <rPh sb="0" eb="3">
      <t>シュッシキン</t>
    </rPh>
    <rPh sb="8" eb="10">
      <t>スウチ</t>
    </rPh>
    <rPh sb="11" eb="13">
      <t>テンキ</t>
    </rPh>
    <phoneticPr fontId="4"/>
  </si>
  <si>
    <t>シートⅢ　④基金の明細について</t>
    <rPh sb="6" eb="8">
      <t>キキン</t>
    </rPh>
    <rPh sb="9" eb="11">
      <t>メイサイ</t>
    </rPh>
    <phoneticPr fontId="4"/>
  </si>
  <si>
    <t>決算書の「基金の決算年度末総現在高の内訳」を参考に数値を転記</t>
    <rPh sb="0" eb="3">
      <t>ケッサンショ</t>
    </rPh>
    <rPh sb="5" eb="7">
      <t>キキン</t>
    </rPh>
    <rPh sb="8" eb="10">
      <t>ケッサン</t>
    </rPh>
    <rPh sb="10" eb="13">
      <t>ネンドマツ</t>
    </rPh>
    <rPh sb="13" eb="14">
      <t>ソウ</t>
    </rPh>
    <rPh sb="14" eb="17">
      <t>ゲンザイダカ</t>
    </rPh>
    <rPh sb="18" eb="20">
      <t>ウチワケ</t>
    </rPh>
    <rPh sb="22" eb="24">
      <t>サンコウ</t>
    </rPh>
    <rPh sb="25" eb="27">
      <t>スウチ</t>
    </rPh>
    <rPh sb="28" eb="30">
      <t>テンキ</t>
    </rPh>
    <phoneticPr fontId="4"/>
  </si>
  <si>
    <t>＊土地開発基金の不動産等については、BS固定資産に計上しているため、基金の内訳からは除くこと</t>
    <rPh sb="1" eb="3">
      <t>トチ</t>
    </rPh>
    <rPh sb="3" eb="5">
      <t>カイハツ</t>
    </rPh>
    <rPh sb="5" eb="7">
      <t>キキン</t>
    </rPh>
    <rPh sb="8" eb="11">
      <t>フドウサン</t>
    </rPh>
    <rPh sb="11" eb="12">
      <t>トウ</t>
    </rPh>
    <rPh sb="20" eb="22">
      <t>コテイ</t>
    </rPh>
    <rPh sb="22" eb="24">
      <t>シサン</t>
    </rPh>
    <rPh sb="25" eb="27">
      <t>ケイジョウ</t>
    </rPh>
    <rPh sb="34" eb="36">
      <t>キキン</t>
    </rPh>
    <rPh sb="37" eb="39">
      <t>ウチワケ</t>
    </rPh>
    <rPh sb="42" eb="43">
      <t>ノゾ</t>
    </rPh>
    <phoneticPr fontId="4"/>
  </si>
  <si>
    <t>シートⅣ　⑤貸付金の明細について</t>
    <rPh sb="6" eb="8">
      <t>カシツケ</t>
    </rPh>
    <rPh sb="8" eb="9">
      <t>キン</t>
    </rPh>
    <rPh sb="10" eb="12">
      <t>メイサイ</t>
    </rPh>
    <phoneticPr fontId="4"/>
  </si>
  <si>
    <t>貸借対照表計上額については、別表4-2-3、4-2-4の数値を転記</t>
    <rPh sb="0" eb="5">
      <t>タイシャクタイショウヒョウ</t>
    </rPh>
    <rPh sb="5" eb="7">
      <t>ケイジョウ</t>
    </rPh>
    <rPh sb="7" eb="8">
      <t>ガク</t>
    </rPh>
    <rPh sb="14" eb="16">
      <t>ベッピョウ</t>
    </rPh>
    <rPh sb="28" eb="30">
      <t>スウチ</t>
    </rPh>
    <rPh sb="31" eb="33">
      <t>テンキ</t>
    </rPh>
    <phoneticPr fontId="4"/>
  </si>
  <si>
    <t>徴収不能引当金計上額については、未収金ファイルの数値を転記</t>
    <rPh sb="0" eb="7">
      <t>チョウシュウフノウヒキアテキン</t>
    </rPh>
    <rPh sb="7" eb="9">
      <t>ケイジョウ</t>
    </rPh>
    <rPh sb="9" eb="10">
      <t>ガク</t>
    </rPh>
    <rPh sb="16" eb="19">
      <t>ミシュウキン</t>
    </rPh>
    <rPh sb="24" eb="26">
      <t>スウチ</t>
    </rPh>
    <rPh sb="27" eb="29">
      <t>テンキ</t>
    </rPh>
    <phoneticPr fontId="4"/>
  </si>
  <si>
    <t>シートⅣ　⑥長期延滞債権の明細について</t>
    <rPh sb="6" eb="12">
      <t>チョウキエンタイサイケン</t>
    </rPh>
    <rPh sb="13" eb="15">
      <t>メイサイ</t>
    </rPh>
    <phoneticPr fontId="4"/>
  </si>
  <si>
    <t>貸借対照表計上額については、別表4-2-2の数値を転記</t>
    <rPh sb="0" eb="2">
      <t>タイシャク</t>
    </rPh>
    <rPh sb="2" eb="5">
      <t>タイショウヒョウ</t>
    </rPh>
    <rPh sb="5" eb="7">
      <t>ケイジョウ</t>
    </rPh>
    <rPh sb="7" eb="8">
      <t>ガク</t>
    </rPh>
    <rPh sb="14" eb="16">
      <t>ベッピョウ</t>
    </rPh>
    <rPh sb="22" eb="24">
      <t>スウチ</t>
    </rPh>
    <rPh sb="25" eb="27">
      <t>テンキ</t>
    </rPh>
    <phoneticPr fontId="4"/>
  </si>
  <si>
    <t>シートⅣ　⑦未収金の明細について</t>
    <rPh sb="6" eb="9">
      <t>ミシュウキン</t>
    </rPh>
    <rPh sb="10" eb="12">
      <t>メイサイ</t>
    </rPh>
    <phoneticPr fontId="4"/>
  </si>
  <si>
    <t>貸借対照表計上額については、別表4-2-1の数値を転記</t>
    <rPh sb="0" eb="2">
      <t>タイシャク</t>
    </rPh>
    <rPh sb="2" eb="5">
      <t>タイショウヒョウ</t>
    </rPh>
    <rPh sb="5" eb="7">
      <t>ケイジョウ</t>
    </rPh>
    <rPh sb="7" eb="8">
      <t>ガク</t>
    </rPh>
    <rPh sb="14" eb="16">
      <t>ベッピョウ</t>
    </rPh>
    <rPh sb="22" eb="24">
      <t>スウチ</t>
    </rPh>
    <rPh sb="25" eb="27">
      <t>テンキ</t>
    </rPh>
    <phoneticPr fontId="4"/>
  </si>
  <si>
    <t>シートⅤ　①地方債（借入先）の明細について</t>
    <rPh sb="6" eb="9">
      <t>チホウサイ</t>
    </rPh>
    <rPh sb="10" eb="12">
      <t>カリイレ</t>
    </rPh>
    <rPh sb="12" eb="13">
      <t>サキ</t>
    </rPh>
    <rPh sb="15" eb="17">
      <t>メイサイ</t>
    </rPh>
    <phoneticPr fontId="4"/>
  </si>
  <si>
    <t>地方債内訳ファイルから数値を転記</t>
    <rPh sb="0" eb="3">
      <t>チホウサイ</t>
    </rPh>
    <rPh sb="3" eb="5">
      <t>ウチワケ</t>
    </rPh>
    <rPh sb="11" eb="13">
      <t>スウチ</t>
    </rPh>
    <rPh sb="14" eb="16">
      <t>テンキ</t>
    </rPh>
    <phoneticPr fontId="4"/>
  </si>
  <si>
    <t>シートⅤ　②地方債（利率別）の明細、③地方債（返済期間別）の明細について</t>
    <rPh sb="6" eb="9">
      <t>チホウサイ</t>
    </rPh>
    <rPh sb="10" eb="12">
      <t>リリツ</t>
    </rPh>
    <rPh sb="12" eb="13">
      <t>ベツ</t>
    </rPh>
    <rPh sb="15" eb="17">
      <t>メイサイ</t>
    </rPh>
    <rPh sb="23" eb="25">
      <t>ヘンサイ</t>
    </rPh>
    <rPh sb="25" eb="27">
      <t>キカン</t>
    </rPh>
    <phoneticPr fontId="4"/>
  </si>
  <si>
    <t>起債管理システムから出力した帳票の数値を転記</t>
    <rPh sb="0" eb="4">
      <t>キサイカンリ</t>
    </rPh>
    <rPh sb="10" eb="12">
      <t>シュツリョク</t>
    </rPh>
    <rPh sb="14" eb="16">
      <t>チョウヒョウ</t>
    </rPh>
    <rPh sb="17" eb="19">
      <t>スウチ</t>
    </rPh>
    <rPh sb="20" eb="22">
      <t>テンキ</t>
    </rPh>
    <phoneticPr fontId="4"/>
  </si>
  <si>
    <t>シートⅥ　④引当金の明細</t>
    <rPh sb="6" eb="8">
      <t>ヒキアテ</t>
    </rPh>
    <rPh sb="8" eb="9">
      <t>キン</t>
    </rPh>
    <rPh sb="10" eb="12">
      <t>メイサイ</t>
    </rPh>
    <phoneticPr fontId="4"/>
  </si>
  <si>
    <t>別表4-7の数値を転記</t>
    <rPh sb="0" eb="2">
      <t>ベッピョウ</t>
    </rPh>
    <rPh sb="6" eb="8">
      <t>スウチ</t>
    </rPh>
    <rPh sb="9" eb="11">
      <t>テンキ</t>
    </rPh>
    <phoneticPr fontId="4"/>
  </si>
  <si>
    <t>シートⅦ　補助金等の明細について</t>
    <phoneticPr fontId="4"/>
  </si>
  <si>
    <t>システムから「補助金等」に係る総勘定元帳を出力し、数値を拾う</t>
    <rPh sb="7" eb="10">
      <t>ホジョキン</t>
    </rPh>
    <rPh sb="10" eb="11">
      <t>トウ</t>
    </rPh>
    <rPh sb="13" eb="14">
      <t>カカ</t>
    </rPh>
    <rPh sb="15" eb="18">
      <t>ソウカンジョウ</t>
    </rPh>
    <rPh sb="18" eb="20">
      <t>モトチョウ</t>
    </rPh>
    <rPh sb="21" eb="23">
      <t>シュツリョク</t>
    </rPh>
    <rPh sb="25" eb="27">
      <t>スウチ</t>
    </rPh>
    <rPh sb="28" eb="29">
      <t>ヒロ</t>
    </rPh>
    <phoneticPr fontId="4"/>
  </si>
  <si>
    <t>＊他団体への公共施設等整備補助金等（所有外資産分）については、決算統計21～23表のうち補助金で支出しているものを参考にする</t>
    <rPh sb="31" eb="33">
      <t>ケッサン</t>
    </rPh>
    <rPh sb="33" eb="35">
      <t>トウケイ</t>
    </rPh>
    <rPh sb="40" eb="41">
      <t>ヒョウ</t>
    </rPh>
    <rPh sb="44" eb="47">
      <t>ホジョキン</t>
    </rPh>
    <rPh sb="48" eb="50">
      <t>シシュツ</t>
    </rPh>
    <rPh sb="57" eb="59">
      <t>サンコウ</t>
    </rPh>
    <phoneticPr fontId="4"/>
  </si>
  <si>
    <t>＊基本的には前年度踏襲でOKだと思う</t>
    <rPh sb="1" eb="4">
      <t>キホンテキ</t>
    </rPh>
    <rPh sb="6" eb="9">
      <t>ゼンネンド</t>
    </rPh>
    <rPh sb="9" eb="11">
      <t>トウシュウ</t>
    </rPh>
    <rPh sb="16" eb="17">
      <t>オモ</t>
    </rPh>
    <phoneticPr fontId="4"/>
  </si>
  <si>
    <t>シートⅧ　３　純資産変動計算書に関する明細について</t>
    <phoneticPr fontId="4"/>
  </si>
  <si>
    <t>（１）財源の明細について</t>
    <rPh sb="3" eb="5">
      <t>ザイゲン</t>
    </rPh>
    <rPh sb="6" eb="8">
      <t>メイサイ</t>
    </rPh>
    <phoneticPr fontId="4"/>
  </si>
  <si>
    <t>（２）財源情報の明細について</t>
    <rPh sb="3" eb="5">
      <t>ザイゲン</t>
    </rPh>
    <rPh sb="5" eb="7">
      <t>ジョウホウ</t>
    </rPh>
    <rPh sb="8" eb="10">
      <t>メイサイ</t>
    </rPh>
    <phoneticPr fontId="4"/>
  </si>
  <si>
    <t>（参考）地方公会計の活用の促進に関する研究会報告書を参考に数値を入力</t>
    <rPh sb="26" eb="28">
      <t>サンコウ</t>
    </rPh>
    <rPh sb="29" eb="31">
      <t>スウチ</t>
    </rPh>
    <rPh sb="32" eb="34">
      <t>ニュウリョク</t>
    </rPh>
    <phoneticPr fontId="4"/>
  </si>
  <si>
    <t>シートⅧ　４　資金収支計算書の内容に関する明細について</t>
    <phoneticPr fontId="4"/>
  </si>
  <si>
    <t>BSから数値を転記</t>
    <rPh sb="4" eb="6">
      <t>スウチ</t>
    </rPh>
    <rPh sb="7" eb="9">
      <t>テンキ</t>
    </rPh>
    <phoneticPr fontId="4"/>
  </si>
  <si>
    <t>貸借対照表
計上額
(Ａ)－(Ｈ)
(Ｉ)</t>
    <phoneticPr fontId="4"/>
  </si>
  <si>
    <t>国民健康保険財政調整基金</t>
    <rPh sb="0" eb="2">
      <t>コクミン</t>
    </rPh>
    <rPh sb="2" eb="4">
      <t>ケンコウ</t>
    </rPh>
    <rPh sb="4" eb="6">
      <t>ホケン</t>
    </rPh>
    <rPh sb="6" eb="12">
      <t>ザイセイチョウセイキキン</t>
    </rPh>
    <phoneticPr fontId="2"/>
  </si>
  <si>
    <t>市営住宅基金</t>
    <rPh sb="0" eb="2">
      <t>シエイ</t>
    </rPh>
    <rPh sb="2" eb="4">
      <t>ジュウタク</t>
    </rPh>
    <rPh sb="4" eb="6">
      <t>キキン</t>
    </rPh>
    <phoneticPr fontId="2"/>
  </si>
  <si>
    <t>大学施設整備費貸付金</t>
    <rPh sb="0" eb="10">
      <t>ダイガクシセツセイビヒカシツケキン</t>
    </rPh>
    <phoneticPr fontId="2"/>
  </si>
  <si>
    <t>使用料・手数料（一般会計等）</t>
    <rPh sb="0" eb="3">
      <t>シヨウリョウ</t>
    </rPh>
    <rPh sb="4" eb="7">
      <t>テスウリョウ</t>
    </rPh>
    <rPh sb="8" eb="10">
      <t>イッパン</t>
    </rPh>
    <rPh sb="10" eb="12">
      <t>カイケイ</t>
    </rPh>
    <rPh sb="12" eb="13">
      <t>トウ</t>
    </rPh>
    <phoneticPr fontId="4"/>
  </si>
  <si>
    <t>水道事業会計分</t>
    <rPh sb="0" eb="2">
      <t>スイドウ</t>
    </rPh>
    <rPh sb="2" eb="4">
      <t>ジギョウ</t>
    </rPh>
    <rPh sb="4" eb="6">
      <t>カイケイ</t>
    </rPh>
    <rPh sb="6" eb="7">
      <t>ブン</t>
    </rPh>
    <phoneticPr fontId="4"/>
  </si>
  <si>
    <t>農業共済会計分</t>
    <rPh sb="0" eb="2">
      <t>ノウギョウ</t>
    </rPh>
    <rPh sb="2" eb="4">
      <t>キョウサイ</t>
    </rPh>
    <rPh sb="4" eb="6">
      <t>カイケイ</t>
    </rPh>
    <rPh sb="6" eb="7">
      <t>ブン</t>
    </rPh>
    <phoneticPr fontId="4"/>
  </si>
  <si>
    <t>★国保（事業）</t>
    <rPh sb="1" eb="3">
      <t>コクホ</t>
    </rPh>
    <rPh sb="4" eb="6">
      <t>ジギョウ</t>
    </rPh>
    <phoneticPr fontId="7"/>
  </si>
  <si>
    <t>★介護（保険）</t>
    <rPh sb="1" eb="3">
      <t>カイゴ</t>
    </rPh>
    <rPh sb="4" eb="6">
      <t>ホケン</t>
    </rPh>
    <phoneticPr fontId="7"/>
  </si>
  <si>
    <t>★介護（サ）</t>
    <rPh sb="1" eb="3">
      <t>カイゴ</t>
    </rPh>
    <phoneticPr fontId="7"/>
  </si>
  <si>
    <t>流動資産</t>
    <rPh sb="0" eb="4">
      <t>リュウドウシサン</t>
    </rPh>
    <phoneticPr fontId="2"/>
  </si>
  <si>
    <t>★後期高齢</t>
    <rPh sb="1" eb="3">
      <t>コウキ</t>
    </rPh>
    <rPh sb="3" eb="5">
      <t>コウレイ</t>
    </rPh>
    <phoneticPr fontId="7"/>
  </si>
  <si>
    <t>★観光</t>
    <rPh sb="1" eb="3">
      <t>カンコウ</t>
    </rPh>
    <phoneticPr fontId="7"/>
  </si>
  <si>
    <t>★水道</t>
    <rPh sb="1" eb="3">
      <t>スイドウ</t>
    </rPh>
    <phoneticPr fontId="7"/>
  </si>
  <si>
    <t>賞与等引当金</t>
    <rPh sb="0" eb="6">
      <t>ショウヨトウヒキアテキン</t>
    </rPh>
    <phoneticPr fontId="2"/>
  </si>
  <si>
    <t>★農済</t>
    <rPh sb="1" eb="3">
      <t>ノウサイ</t>
    </rPh>
    <phoneticPr fontId="7"/>
  </si>
  <si>
    <t>徴収不能引当金（固）</t>
    <rPh sb="0" eb="2">
      <t>チョウシュウ</t>
    </rPh>
    <rPh sb="2" eb="4">
      <t>フノウ</t>
    </rPh>
    <rPh sb="4" eb="6">
      <t>ヒキアテ</t>
    </rPh>
    <rPh sb="6" eb="7">
      <t>キン</t>
    </rPh>
    <rPh sb="8" eb="9">
      <t>コ</t>
    </rPh>
    <phoneticPr fontId="2"/>
  </si>
  <si>
    <t>徴収不能引当金（流）</t>
    <rPh sb="0" eb="2">
      <t>チョウシュウ</t>
    </rPh>
    <rPh sb="2" eb="4">
      <t>フノウ</t>
    </rPh>
    <rPh sb="4" eb="6">
      <t>ヒキアテ</t>
    </rPh>
    <rPh sb="6" eb="7">
      <t>キン</t>
    </rPh>
    <rPh sb="8" eb="9">
      <t>リュウ</t>
    </rPh>
    <phoneticPr fontId="2"/>
  </si>
  <si>
    <t>岡山県</t>
    <phoneticPr fontId="4"/>
  </si>
  <si>
    <t>哲多堆肥供給センター施設整備事業補助金</t>
    <phoneticPr fontId="4"/>
  </si>
  <si>
    <t>ふるさと特産物育成対策事業補助金</t>
    <phoneticPr fontId="4"/>
  </si>
  <si>
    <t>地域共生推進センター棟建設事業負担金</t>
    <phoneticPr fontId="4"/>
  </si>
  <si>
    <t>地域共生推進センター棟の建設に対する負担金</t>
    <rPh sb="0" eb="2">
      <t>チイキ</t>
    </rPh>
    <rPh sb="2" eb="4">
      <t>キョウセイ</t>
    </rPh>
    <rPh sb="4" eb="6">
      <t>スイシン</t>
    </rPh>
    <rPh sb="10" eb="11">
      <t>トウ</t>
    </rPh>
    <rPh sb="12" eb="14">
      <t>ケンセツ</t>
    </rPh>
    <rPh sb="15" eb="16">
      <t>タイ</t>
    </rPh>
    <rPh sb="18" eb="21">
      <t>フタンキン</t>
    </rPh>
    <phoneticPr fontId="4"/>
  </si>
  <si>
    <t>空き家活用推進事業補助金</t>
    <phoneticPr fontId="4"/>
  </si>
  <si>
    <t>（参考）</t>
    <rPh sb="1" eb="3">
      <t>サンコウ</t>
    </rPh>
    <phoneticPr fontId="4"/>
  </si>
  <si>
    <t>ＰＬ　補助金等＝</t>
    <rPh sb="3" eb="6">
      <t>ホジョキン</t>
    </rPh>
    <rPh sb="6" eb="7">
      <t>トウ</t>
    </rPh>
    <phoneticPr fontId="4"/>
  </si>
  <si>
    <t>　その他の内訳</t>
    <rPh sb="3" eb="4">
      <t>タ</t>
    </rPh>
    <rPh sb="5" eb="7">
      <t>ウチワケ</t>
    </rPh>
    <phoneticPr fontId="4"/>
  </si>
  <si>
    <t xml:space="preserve">
他団体への公共施設等整備補助金等（所有外資産分）</t>
    <phoneticPr fontId="4"/>
  </si>
  <si>
    <t>太陽光発電システム設置補助金</t>
    <rPh sb="0" eb="3">
      <t>タイヨウコウ</t>
    </rPh>
    <rPh sb="3" eb="5">
      <t>ハツデン</t>
    </rPh>
    <rPh sb="9" eb="11">
      <t>セッチ</t>
    </rPh>
    <rPh sb="11" eb="14">
      <t>ホジョキン</t>
    </rPh>
    <phoneticPr fontId="4"/>
  </si>
  <si>
    <t>太陽熱温水器設置補助金</t>
    <rPh sb="0" eb="3">
      <t>タイヨウネツ</t>
    </rPh>
    <rPh sb="3" eb="6">
      <t>オンスイキ</t>
    </rPh>
    <rPh sb="6" eb="8">
      <t>セッチ</t>
    </rPh>
    <rPh sb="8" eb="11">
      <t>ホジョキン</t>
    </rPh>
    <phoneticPr fontId="4"/>
  </si>
  <si>
    <t>「おおさ苑地域交流ホーム」建設元利補給補助金</t>
    <rPh sb="4" eb="5">
      <t>エン</t>
    </rPh>
    <rPh sb="5" eb="7">
      <t>チイキ</t>
    </rPh>
    <rPh sb="7" eb="9">
      <t>コウリュウ</t>
    </rPh>
    <rPh sb="13" eb="15">
      <t>ケンセツ</t>
    </rPh>
    <rPh sb="15" eb="17">
      <t>ガンリ</t>
    </rPh>
    <rPh sb="17" eb="19">
      <t>ホキュウ</t>
    </rPh>
    <rPh sb="19" eb="22">
      <t>ホジョキン</t>
    </rPh>
    <phoneticPr fontId="4"/>
  </si>
  <si>
    <t>※元金のみ</t>
    <rPh sb="1" eb="3">
      <t>ガンキン</t>
    </rPh>
    <phoneticPr fontId="4"/>
  </si>
  <si>
    <t>小規模ため池補強事業元利償還助成事業補助金</t>
    <rPh sb="0" eb="3">
      <t>ショウキボ</t>
    </rPh>
    <rPh sb="5" eb="6">
      <t>イケ</t>
    </rPh>
    <rPh sb="6" eb="8">
      <t>ホキョウ</t>
    </rPh>
    <rPh sb="8" eb="10">
      <t>ジギョウ</t>
    </rPh>
    <rPh sb="10" eb="12">
      <t>ガンリ</t>
    </rPh>
    <rPh sb="12" eb="14">
      <t>ショウカン</t>
    </rPh>
    <rPh sb="14" eb="16">
      <t>ジョセイ</t>
    </rPh>
    <rPh sb="16" eb="18">
      <t>ジギョウ</t>
    </rPh>
    <rPh sb="18" eb="21">
      <t>ホジョキン</t>
    </rPh>
    <phoneticPr fontId="4"/>
  </si>
  <si>
    <t>小規模基盤整備事業元利償還助成事業補助金</t>
    <rPh sb="0" eb="3">
      <t>ショウキボ</t>
    </rPh>
    <rPh sb="3" eb="5">
      <t>キバン</t>
    </rPh>
    <rPh sb="5" eb="7">
      <t>セイビ</t>
    </rPh>
    <rPh sb="7" eb="9">
      <t>ジギョウ</t>
    </rPh>
    <rPh sb="9" eb="11">
      <t>ガンリ</t>
    </rPh>
    <rPh sb="11" eb="13">
      <t>ショウカン</t>
    </rPh>
    <rPh sb="13" eb="15">
      <t>ジョセイ</t>
    </rPh>
    <rPh sb="15" eb="17">
      <t>ジギョウ</t>
    </rPh>
    <rPh sb="17" eb="20">
      <t>ホジョキン</t>
    </rPh>
    <phoneticPr fontId="4"/>
  </si>
  <si>
    <t>農業用施設機能回復事業補助金</t>
  </si>
  <si>
    <t>畜産環境整備事業補助金</t>
  </si>
  <si>
    <t>和牛改良事業補助金</t>
    <rPh sb="0" eb="2">
      <t>ワギュウ</t>
    </rPh>
    <rPh sb="2" eb="4">
      <t>カイリョウ</t>
    </rPh>
    <rPh sb="4" eb="6">
      <t>ジギョウ</t>
    </rPh>
    <rPh sb="6" eb="9">
      <t>ホジョキン</t>
    </rPh>
    <phoneticPr fontId="4"/>
  </si>
  <si>
    <t>子牛生産奨励事業補助金</t>
  </si>
  <si>
    <t>農業用施設整備事業補助金</t>
    <rPh sb="0" eb="3">
      <t>ノウギョウヨウ</t>
    </rPh>
    <rPh sb="3" eb="5">
      <t>シセツ</t>
    </rPh>
    <rPh sb="5" eb="7">
      <t>セイビ</t>
    </rPh>
    <rPh sb="7" eb="9">
      <t>ジギョウ</t>
    </rPh>
    <rPh sb="9" eb="12">
      <t>ホジョキン</t>
    </rPh>
    <phoneticPr fontId="4"/>
  </si>
  <si>
    <t>生活基盤私道整備事業補助金</t>
    <rPh sb="0" eb="2">
      <t>セイカツ</t>
    </rPh>
    <rPh sb="2" eb="4">
      <t>キバン</t>
    </rPh>
    <rPh sb="4" eb="6">
      <t>シドウ</t>
    </rPh>
    <rPh sb="6" eb="13">
      <t>セイビジギョウホジョキン</t>
    </rPh>
    <phoneticPr fontId="4"/>
  </si>
  <si>
    <t>商工団体</t>
    <rPh sb="0" eb="4">
      <t>ショウコウダンタイ</t>
    </rPh>
    <phoneticPr fontId="4"/>
  </si>
  <si>
    <t>中小企業の経営支援</t>
    <rPh sb="0" eb="2">
      <t>チュウショウ</t>
    </rPh>
    <rPh sb="2" eb="4">
      <t>キギョウ</t>
    </rPh>
    <rPh sb="5" eb="7">
      <t>ケイエイ</t>
    </rPh>
    <rPh sb="7" eb="9">
      <t>シエン</t>
    </rPh>
    <phoneticPr fontId="4"/>
  </si>
  <si>
    <t>鳥獣被害防止対策協議会の運営支援</t>
    <rPh sb="0" eb="2">
      <t>チョウジュウ</t>
    </rPh>
    <rPh sb="2" eb="4">
      <t>ヒガイ</t>
    </rPh>
    <rPh sb="4" eb="6">
      <t>ボウシ</t>
    </rPh>
    <rPh sb="6" eb="8">
      <t>タイサク</t>
    </rPh>
    <rPh sb="8" eb="11">
      <t>キョウギカイ</t>
    </rPh>
    <rPh sb="12" eb="16">
      <t>ウンエイシエン</t>
    </rPh>
    <phoneticPr fontId="4"/>
  </si>
  <si>
    <t>一般会計等分</t>
    <rPh sb="0" eb="2">
      <t>イッパン</t>
    </rPh>
    <rPh sb="2" eb="4">
      <t>カイケイ</t>
    </rPh>
    <rPh sb="4" eb="5">
      <t>トウ</t>
    </rPh>
    <rPh sb="5" eb="6">
      <t>ブン</t>
    </rPh>
    <phoneticPr fontId="4"/>
  </si>
  <si>
    <t>介護（保険）分</t>
    <rPh sb="0" eb="2">
      <t>カイゴ</t>
    </rPh>
    <rPh sb="3" eb="5">
      <t>ホケン</t>
    </rPh>
    <rPh sb="6" eb="7">
      <t>ブン</t>
    </rPh>
    <phoneticPr fontId="4"/>
  </si>
  <si>
    <t>居宅介護住宅償還払改修費</t>
    <phoneticPr fontId="4"/>
  </si>
  <si>
    <t>新見市社会福祉協議会</t>
    <phoneticPr fontId="4"/>
  </si>
  <si>
    <t>農業共済事業補助金</t>
    <phoneticPr fontId="4"/>
  </si>
  <si>
    <t>※全体行政コスト計算書から</t>
    <rPh sb="1" eb="3">
      <t>ゼンタイ</t>
    </rPh>
    <rPh sb="3" eb="5">
      <t>ギョウセイ</t>
    </rPh>
    <rPh sb="8" eb="11">
      <t>ケイサンショ</t>
    </rPh>
    <phoneticPr fontId="4"/>
  </si>
  <si>
    <t>一般会計</t>
    <rPh sb="0" eb="2">
      <t>イッパン</t>
    </rPh>
    <rPh sb="2" eb="4">
      <t>カイケイ</t>
    </rPh>
    <phoneticPr fontId="4"/>
  </si>
  <si>
    <t>国保（事業）</t>
    <rPh sb="0" eb="2">
      <t>コクホ</t>
    </rPh>
    <rPh sb="3" eb="5">
      <t>ジギョウ</t>
    </rPh>
    <phoneticPr fontId="4"/>
  </si>
  <si>
    <t>国保（直診）</t>
    <rPh sb="0" eb="2">
      <t>コクホ</t>
    </rPh>
    <rPh sb="3" eb="5">
      <t>チョクシン</t>
    </rPh>
    <phoneticPr fontId="4"/>
  </si>
  <si>
    <t>介護（保険）</t>
    <rPh sb="0" eb="2">
      <t>カイゴ</t>
    </rPh>
    <rPh sb="3" eb="5">
      <t>ホケン</t>
    </rPh>
    <phoneticPr fontId="4"/>
  </si>
  <si>
    <t>介護（サ）</t>
    <rPh sb="0" eb="2">
      <t>カイゴ</t>
    </rPh>
    <phoneticPr fontId="4"/>
  </si>
  <si>
    <t>後期高齢</t>
    <rPh sb="0" eb="2">
      <t>コウキ</t>
    </rPh>
    <rPh sb="2" eb="4">
      <t>コウレイ</t>
    </rPh>
    <phoneticPr fontId="4"/>
  </si>
  <si>
    <t>観光</t>
    <rPh sb="0" eb="2">
      <t>カンコウ</t>
    </rPh>
    <phoneticPr fontId="4"/>
  </si>
  <si>
    <t>診療所</t>
    <rPh sb="0" eb="3">
      <t>シンリョウショ</t>
    </rPh>
    <phoneticPr fontId="4"/>
  </si>
  <si>
    <t>水道</t>
    <rPh sb="0" eb="2">
      <t>スイドウ</t>
    </rPh>
    <phoneticPr fontId="4"/>
  </si>
  <si>
    <t>農済</t>
    <rPh sb="0" eb="2">
      <t>ノウサイ</t>
    </rPh>
    <phoneticPr fontId="4"/>
  </si>
  <si>
    <t>※単純合計</t>
    <rPh sb="1" eb="3">
      <t>タンジュン</t>
    </rPh>
    <rPh sb="3" eb="5">
      <t>ゴウケイ</t>
    </rPh>
    <phoneticPr fontId="4"/>
  </si>
  <si>
    <t>国民健康保険財政共同安定化事業交付金</t>
    <rPh sb="0" eb="2">
      <t>コクミン</t>
    </rPh>
    <rPh sb="2" eb="4">
      <t>ケンコウ</t>
    </rPh>
    <rPh sb="4" eb="6">
      <t>ホケン</t>
    </rPh>
    <phoneticPr fontId="4"/>
  </si>
  <si>
    <t>国民健康保険共同事業交付金</t>
    <rPh sb="0" eb="6">
      <t>コクミンケンコウホケン</t>
    </rPh>
    <rPh sb="6" eb="8">
      <t>キョウドウ</t>
    </rPh>
    <rPh sb="8" eb="10">
      <t>ジギョウ</t>
    </rPh>
    <rPh sb="10" eb="13">
      <t>コウフキン</t>
    </rPh>
    <phoneticPr fontId="4"/>
  </si>
  <si>
    <t>国民健康保険療養給付費等交付金</t>
    <rPh sb="0" eb="6">
      <t>コクミンケンコウホケン</t>
    </rPh>
    <phoneticPr fontId="4"/>
  </si>
  <si>
    <t>後期高齢</t>
    <rPh sb="0" eb="2">
      <t>コウキ</t>
    </rPh>
    <rPh sb="2" eb="4">
      <t>コウレイ</t>
    </rPh>
    <phoneticPr fontId="4"/>
  </si>
  <si>
    <t>水道</t>
    <rPh sb="0" eb="2">
      <t>スイドウ</t>
    </rPh>
    <phoneticPr fontId="4"/>
  </si>
  <si>
    <t>国保事業</t>
    <rPh sb="0" eb="2">
      <t>コクホ</t>
    </rPh>
    <rPh sb="2" eb="4">
      <t>ジギョウ</t>
    </rPh>
    <phoneticPr fontId="4"/>
  </si>
  <si>
    <t>国保直診</t>
    <rPh sb="0" eb="2">
      <t>コクホ</t>
    </rPh>
    <rPh sb="2" eb="4">
      <t>チョクシン</t>
    </rPh>
    <phoneticPr fontId="4"/>
  </si>
  <si>
    <t>介護保険</t>
    <rPh sb="0" eb="2">
      <t>カイゴ</t>
    </rPh>
    <rPh sb="2" eb="4">
      <t>ホケン</t>
    </rPh>
    <phoneticPr fontId="4"/>
  </si>
  <si>
    <t>介護サービス</t>
    <rPh sb="0" eb="2">
      <t>カイゴ</t>
    </rPh>
    <phoneticPr fontId="4"/>
  </si>
  <si>
    <t>観光</t>
    <rPh sb="0" eb="2">
      <t>カンコウ</t>
    </rPh>
    <phoneticPr fontId="4"/>
  </si>
  <si>
    <t>農済</t>
    <rPh sb="0" eb="2">
      <t>ノウサイ</t>
    </rPh>
    <phoneticPr fontId="4"/>
  </si>
  <si>
    <t>＝</t>
    <phoneticPr fontId="4"/>
  </si>
  <si>
    <t>一般会計</t>
    <rPh sb="0" eb="2">
      <t>イッパン</t>
    </rPh>
    <rPh sb="2" eb="4">
      <t>カイケイ</t>
    </rPh>
    <phoneticPr fontId="4"/>
  </si>
  <si>
    <t>診療所</t>
    <rPh sb="0" eb="3">
      <t>シンリョウショ</t>
    </rPh>
    <phoneticPr fontId="4"/>
  </si>
  <si>
    <t>≠</t>
    <phoneticPr fontId="4"/>
  </si>
  <si>
    <t>※全体純資産変動計算書から</t>
    <rPh sb="1" eb="3">
      <t>ゼンタイ</t>
    </rPh>
    <rPh sb="3" eb="11">
      <t>ジュンシサンヘンドウケイサンショ</t>
    </rPh>
    <phoneticPr fontId="4"/>
  </si>
  <si>
    <t>一般会計等</t>
    <rPh sb="0" eb="5">
      <t>イッパンカイケイトウ</t>
    </rPh>
    <phoneticPr fontId="4"/>
  </si>
  <si>
    <t>賞与等引当金</t>
    <rPh sb="0" eb="2">
      <t>ショウヨ</t>
    </rPh>
    <rPh sb="2" eb="3">
      <t>トウ</t>
    </rPh>
    <rPh sb="3" eb="5">
      <t>ヒキアテ</t>
    </rPh>
    <rPh sb="5" eb="6">
      <t>キン</t>
    </rPh>
    <phoneticPr fontId="4"/>
  </si>
  <si>
    <t>減価償却費</t>
    <rPh sb="0" eb="2">
      <t>ゲンカ</t>
    </rPh>
    <rPh sb="2" eb="4">
      <t>ショウキャク</t>
    </rPh>
    <rPh sb="4" eb="5">
      <t>ヒ</t>
    </rPh>
    <phoneticPr fontId="4"/>
  </si>
  <si>
    <t>徴収不能引当金繰入額</t>
    <rPh sb="0" eb="7">
      <t>チョウシュウフノウヒキアテキン</t>
    </rPh>
    <rPh sb="7" eb="9">
      <t>クリイレ</t>
    </rPh>
    <rPh sb="9" eb="10">
      <t>ガク</t>
    </rPh>
    <phoneticPr fontId="4"/>
  </si>
  <si>
    <t>損失補償等引当金繰入額</t>
    <rPh sb="0" eb="8">
      <t>ソンシツホショウトウヒキアテキン</t>
    </rPh>
    <rPh sb="8" eb="10">
      <t>クリイレ</t>
    </rPh>
    <rPh sb="10" eb="11">
      <t>ガク</t>
    </rPh>
    <phoneticPr fontId="4"/>
  </si>
  <si>
    <t>計</t>
    <rPh sb="0" eb="1">
      <t>ケイ</t>
    </rPh>
    <phoneticPr fontId="4"/>
  </si>
  <si>
    <t>大学運営費交付金</t>
    <phoneticPr fontId="4"/>
  </si>
  <si>
    <t>後期高齢者医療療養給付費負担金</t>
    <phoneticPr fontId="4"/>
  </si>
  <si>
    <t>岡山県後期高齢者医療広域連合</t>
    <phoneticPr fontId="4"/>
  </si>
  <si>
    <t>新見市社会福祉協議会補助金</t>
    <phoneticPr fontId="4"/>
  </si>
  <si>
    <t>地方バス路線維持特別対策補助金</t>
    <phoneticPr fontId="4"/>
  </si>
  <si>
    <t>岡山県市町村総合事務組合負担金</t>
    <phoneticPr fontId="4"/>
  </si>
  <si>
    <t>中山間地域等直接支払事業補助金</t>
    <phoneticPr fontId="4"/>
  </si>
  <si>
    <t>森林整備地域活動支援交付金</t>
    <phoneticPr fontId="4"/>
  </si>
  <si>
    <t>商工業振興事業補助金</t>
    <rPh sb="0" eb="3">
      <t>ショウコウギョウ</t>
    </rPh>
    <rPh sb="3" eb="5">
      <t>シンコウ</t>
    </rPh>
    <rPh sb="5" eb="7">
      <t>ジギョウ</t>
    </rPh>
    <rPh sb="7" eb="10">
      <t>ホジョキン</t>
    </rPh>
    <phoneticPr fontId="4"/>
  </si>
  <si>
    <t>シルバー人材センター補助金</t>
    <phoneticPr fontId="4"/>
  </si>
  <si>
    <t>新見市シルバー人材センター</t>
    <phoneticPr fontId="4"/>
  </si>
  <si>
    <t>新見市シルバー人材センターの運営支援</t>
    <rPh sb="0" eb="3">
      <t>ニイミシ</t>
    </rPh>
    <rPh sb="7" eb="9">
      <t>ジンザイ</t>
    </rPh>
    <rPh sb="14" eb="16">
      <t>ウンエイ</t>
    </rPh>
    <rPh sb="16" eb="18">
      <t>シエン</t>
    </rPh>
    <phoneticPr fontId="4"/>
  </si>
  <si>
    <t>看護学生奨学支援金</t>
    <phoneticPr fontId="4"/>
  </si>
  <si>
    <t>看護学生の奨学支援</t>
    <rPh sb="0" eb="2">
      <t>カンゴ</t>
    </rPh>
    <rPh sb="2" eb="4">
      <t>ガクセイ</t>
    </rPh>
    <rPh sb="5" eb="7">
      <t>ショウガク</t>
    </rPh>
    <rPh sb="7" eb="9">
      <t>シエン</t>
    </rPh>
    <phoneticPr fontId="4"/>
  </si>
  <si>
    <t>介護学生奨学支援金</t>
    <phoneticPr fontId="4"/>
  </si>
  <si>
    <t>介護学生の奨学支援</t>
    <rPh sb="0" eb="2">
      <t>カイゴ</t>
    </rPh>
    <rPh sb="2" eb="4">
      <t>ガクセイ</t>
    </rPh>
    <rPh sb="5" eb="7">
      <t>ショウガク</t>
    </rPh>
    <rPh sb="7" eb="9">
      <t>シエン</t>
    </rPh>
    <phoneticPr fontId="4"/>
  </si>
  <si>
    <t>新見市観光協会補助金</t>
    <phoneticPr fontId="4"/>
  </si>
  <si>
    <t>新見市観光協会</t>
    <phoneticPr fontId="4"/>
  </si>
  <si>
    <t>新見市観光協会の運営支援</t>
    <rPh sb="0" eb="3">
      <t>ニイミシ</t>
    </rPh>
    <rPh sb="3" eb="5">
      <t>カンコウ</t>
    </rPh>
    <rPh sb="5" eb="7">
      <t>キョウカイ</t>
    </rPh>
    <rPh sb="8" eb="10">
      <t>ウンエイ</t>
    </rPh>
    <rPh sb="10" eb="12">
      <t>シエン</t>
    </rPh>
    <phoneticPr fontId="4"/>
  </si>
  <si>
    <t>鳥獣被害防止対策協議会補助金</t>
    <phoneticPr fontId="4"/>
  </si>
  <si>
    <t>鳥獣被害防止対策協議会</t>
    <phoneticPr fontId="4"/>
  </si>
  <si>
    <t>岡山県後期高齢者医療広域連合負担金</t>
    <phoneticPr fontId="4"/>
  </si>
  <si>
    <t>岡山県後期高齢者医療広域連合</t>
    <phoneticPr fontId="4"/>
  </si>
  <si>
    <t>認可外保育所運営補助金</t>
    <phoneticPr fontId="4"/>
  </si>
  <si>
    <t>認可外保育所</t>
    <rPh sb="0" eb="6">
      <t>ニンカガイホイクショ</t>
    </rPh>
    <phoneticPr fontId="4"/>
  </si>
  <si>
    <t>認可外保育所の運営支援</t>
    <rPh sb="0" eb="2">
      <t>ニンカ</t>
    </rPh>
    <rPh sb="2" eb="3">
      <t>ガイ</t>
    </rPh>
    <rPh sb="3" eb="5">
      <t>ホイク</t>
    </rPh>
    <rPh sb="5" eb="6">
      <t>ショ</t>
    </rPh>
    <rPh sb="7" eb="9">
      <t>ウンエイ</t>
    </rPh>
    <rPh sb="9" eb="11">
      <t>シエン</t>
    </rPh>
    <phoneticPr fontId="4"/>
  </si>
  <si>
    <t>農林畜産漁業創業支援奨励金</t>
    <phoneticPr fontId="4"/>
  </si>
  <si>
    <t>農林水産漁業の振興と６次産業化</t>
    <rPh sb="0" eb="2">
      <t>ノウリン</t>
    </rPh>
    <rPh sb="2" eb="4">
      <t>スイサン</t>
    </rPh>
    <rPh sb="4" eb="6">
      <t>ギョギョウ</t>
    </rPh>
    <rPh sb="7" eb="9">
      <t>シンコウ</t>
    </rPh>
    <rPh sb="11" eb="12">
      <t>ジ</t>
    </rPh>
    <rPh sb="12" eb="15">
      <t>サンギョウカ</t>
    </rPh>
    <phoneticPr fontId="4"/>
  </si>
  <si>
    <t>企業立地促進奨励金</t>
    <phoneticPr fontId="4"/>
  </si>
  <si>
    <t>産業の活性化と雇用機会の拡大</t>
    <rPh sb="0" eb="2">
      <t>サンギョウ</t>
    </rPh>
    <rPh sb="3" eb="6">
      <t>カッセイカ</t>
    </rPh>
    <rPh sb="7" eb="9">
      <t>コヨウ</t>
    </rPh>
    <rPh sb="9" eb="11">
      <t>キカイ</t>
    </rPh>
    <rPh sb="12" eb="14">
      <t>カクダイ</t>
    </rPh>
    <phoneticPr fontId="4"/>
  </si>
  <si>
    <t>新見の森と匠を活かす家づくり支援事業補助金</t>
    <phoneticPr fontId="4"/>
  </si>
  <si>
    <t>肉用牛生産条件特別整備事業補助金</t>
    <phoneticPr fontId="4"/>
  </si>
  <si>
    <t>介護予防住宅償還払改修費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</si>
</sst>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9C0006"/>
      <name val="游ゴシック"/>
      <family val="2"/>
      <charset val="128"/>
      <scheme val="minor"/>
    </font>
    <font>
      <sz val="6"/>
      <name val="游ゴシック"/>
      <family val="2"/>
      <charset val="128"/>
      <scheme val="minor"/>
    </font>
    <font>
      <sz val="10"/>
      <color theme="1"/>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9"/>
      <color indexed="81"/>
      <name val="MS P ゴシック"/>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10"/>
      <color theme="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0" fillId="0" borderId="0" xfId="0" applyAlignment="1">
      <alignment horizontal="left" vertical="center" indent="2"/>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left" vertical="center" indent="1"/>
    </xf>
    <xf numFmtId="176" fontId="0" fillId="0" borderId="1" xfId="0" applyNumberFormat="1" applyBorder="1">
      <alignment vertical="center"/>
    </xf>
    <xf numFmtId="0" fontId="0" fillId="0" borderId="0" xfId="0" applyAlignment="1">
      <alignment horizontal="right" vertical="center"/>
    </xf>
    <xf numFmtId="0" fontId="0" fillId="0" borderId="0" xfId="0" applyAlignment="1">
      <alignment horizontal="left" vertical="center" indent="3"/>
    </xf>
    <xf numFmtId="0" fontId="5" fillId="0" borderId="1" xfId="0" applyFont="1" applyBorder="1" applyAlignment="1">
      <alignment horizontal="center" vertical="center" wrapText="1"/>
    </xf>
    <xf numFmtId="0" fontId="0" fillId="0" borderId="1" xfId="0" applyBorder="1" applyAlignment="1">
      <alignment horizontal="left" vertical="center"/>
    </xf>
    <xf numFmtId="176" fontId="0" fillId="0" borderId="2" xfId="0" applyNumberFormat="1" applyBorder="1">
      <alignment vertical="center"/>
    </xf>
    <xf numFmtId="0" fontId="0" fillId="0" borderId="0" xfId="0" applyAlignment="1">
      <alignment horizontal="left" vertical="center" indent="1"/>
    </xf>
    <xf numFmtId="176" fontId="0" fillId="0" borderId="1" xfId="0" applyNumberFormat="1" applyFont="1" applyBorder="1" applyAlignment="1">
      <alignment vertical="center"/>
    </xf>
    <xf numFmtId="0" fontId="0" fillId="0" borderId="1" xfId="0" applyBorder="1" applyAlignment="1">
      <alignment horizontal="left" vertical="center" wrapText="1"/>
    </xf>
    <xf numFmtId="176" fontId="0" fillId="0" borderId="1" xfId="0" applyNumberFormat="1" applyBorder="1" applyAlignment="1">
      <alignment horizontal="center" vertical="center"/>
    </xf>
    <xf numFmtId="0" fontId="0" fillId="0" borderId="10" xfId="0" applyBorder="1" applyAlignment="1">
      <alignment horizontal="center" vertical="center" wrapText="1"/>
    </xf>
    <xf numFmtId="176" fontId="0" fillId="0" borderId="5" xfId="0" applyNumberFormat="1" applyBorder="1">
      <alignment vertical="center"/>
    </xf>
    <xf numFmtId="176" fontId="0" fillId="0" borderId="9" xfId="0" applyNumberFormat="1" applyBorder="1">
      <alignment vertical="center"/>
    </xf>
    <xf numFmtId="0" fontId="0" fillId="0" borderId="5" xfId="0"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center" vertical="center"/>
    </xf>
    <xf numFmtId="38" fontId="0" fillId="0" borderId="0" xfId="1" applyFont="1">
      <alignment vertical="center"/>
    </xf>
    <xf numFmtId="0" fontId="0" fillId="0" borderId="1" xfId="0" applyBorder="1" applyAlignment="1">
      <alignmen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0" fillId="0" borderId="1" xfId="0" applyNumberFormat="1" applyBorder="1" applyAlignment="1">
      <alignment vertical="center" shrinkToFi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lignment vertical="center"/>
    </xf>
    <xf numFmtId="176" fontId="11" fillId="0" borderId="1" xfId="0" applyNumberFormat="1" applyFont="1" applyBorder="1">
      <alignment vertical="center"/>
    </xf>
    <xf numFmtId="0" fontId="11" fillId="0" borderId="1" xfId="0" applyFont="1" applyBorder="1" applyAlignment="1">
      <alignment horizontal="left" vertical="center" indent="1"/>
    </xf>
    <xf numFmtId="0" fontId="10" fillId="0" borderId="0" xfId="0" applyFont="1" applyAlignment="1">
      <alignment horizontal="right" vertical="center"/>
    </xf>
    <xf numFmtId="0" fontId="0" fillId="0" borderId="0" xfId="0" applyFont="1" applyAlignment="1">
      <alignment horizontal="left" vertical="center" indent="2"/>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2" fillId="0" borderId="0" xfId="0" applyFont="1" applyAlignment="1">
      <alignment horizontal="right" vertical="center"/>
    </xf>
    <xf numFmtId="0" fontId="13" fillId="0" borderId="1" xfId="0" applyFont="1" applyBorder="1" applyAlignment="1">
      <alignment vertical="center" shrinkToFit="1"/>
    </xf>
    <xf numFmtId="0" fontId="13" fillId="0" borderId="1" xfId="0" applyFont="1" applyBorder="1" applyAlignment="1">
      <alignment horizontal="left" vertical="center" shrinkToFit="1"/>
    </xf>
    <xf numFmtId="176" fontId="13" fillId="0" borderId="1" xfId="0" applyNumberFormat="1" applyFont="1" applyBorder="1" applyAlignment="1">
      <alignment vertical="center" shrinkToFit="1"/>
    </xf>
    <xf numFmtId="177" fontId="13" fillId="0" borderId="1" xfId="0" applyNumberFormat="1" applyFont="1" applyBorder="1" applyAlignment="1">
      <alignment vertical="center" shrinkToFit="1"/>
    </xf>
    <xf numFmtId="176" fontId="13" fillId="0" borderId="1" xfId="1" applyNumberFormat="1" applyFont="1" applyBorder="1" applyAlignment="1">
      <alignment vertical="center" shrinkToFit="1"/>
    </xf>
    <xf numFmtId="176" fontId="13" fillId="0" borderId="2" xfId="0" applyNumberFormat="1" applyFont="1" applyBorder="1" applyAlignment="1">
      <alignment vertical="center" shrinkToFit="1"/>
    </xf>
    <xf numFmtId="176" fontId="0" fillId="0" borderId="5" xfId="0" applyNumberFormat="1" applyBorder="1" applyAlignment="1">
      <alignment vertical="center" shrinkToFit="1"/>
    </xf>
    <xf numFmtId="0" fontId="0" fillId="0" borderId="1" xfId="0" applyBorder="1" applyAlignment="1">
      <alignment vertical="center" shrinkToFit="1"/>
    </xf>
    <xf numFmtId="0" fontId="0" fillId="0" borderId="0" xfId="0" applyFill="1" applyBorder="1" applyAlignment="1">
      <alignment vertical="center"/>
    </xf>
    <xf numFmtId="176" fontId="0" fillId="0" borderId="2" xfId="0" applyNumberFormat="1" applyBorder="1" applyAlignment="1">
      <alignment vertical="center" shrinkToFit="1"/>
    </xf>
    <xf numFmtId="0" fontId="0" fillId="0" borderId="1" xfId="0" applyBorder="1" applyAlignment="1">
      <alignment horizontal="center" vertical="center"/>
    </xf>
    <xf numFmtId="38" fontId="0" fillId="0" borderId="0" xfId="1" applyFont="1" applyFill="1" applyBorder="1">
      <alignment vertical="center"/>
    </xf>
    <xf numFmtId="0" fontId="11" fillId="0" borderId="1" xfId="0" applyFont="1" applyFill="1" applyBorder="1" applyAlignment="1">
      <alignment horizontal="left" vertical="center" indent="1"/>
    </xf>
    <xf numFmtId="0" fontId="11" fillId="0" borderId="1" xfId="0" applyFont="1" applyFill="1" applyBorder="1">
      <alignment vertical="center"/>
    </xf>
    <xf numFmtId="0" fontId="0" fillId="0" borderId="10"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176" fontId="0" fillId="0" borderId="0" xfId="0" applyNumberFormat="1" applyBorder="1">
      <alignment vertical="center"/>
    </xf>
    <xf numFmtId="176" fontId="0" fillId="2" borderId="1" xfId="0" applyNumberFormat="1" applyFill="1" applyBorder="1">
      <alignment vertical="center"/>
    </xf>
    <xf numFmtId="176" fontId="0" fillId="2" borderId="5" xfId="0" applyNumberFormat="1" applyFill="1" applyBorder="1">
      <alignment vertical="center"/>
    </xf>
    <xf numFmtId="176" fontId="0" fillId="2" borderId="9" xfId="0" applyNumberFormat="1" applyFill="1" applyBorder="1">
      <alignment vertical="center"/>
    </xf>
    <xf numFmtId="176" fontId="11" fillId="2" borderId="1" xfId="0" applyNumberFormat="1" applyFont="1" applyFill="1" applyBorder="1">
      <alignment vertical="center"/>
    </xf>
    <xf numFmtId="0" fontId="0" fillId="0" borderId="0" xfId="0" applyFill="1">
      <alignment vertical="center"/>
    </xf>
    <xf numFmtId="0" fontId="0" fillId="0" borderId="0" xfId="0" applyFill="1" applyAlignment="1">
      <alignment horizontal="left" vertical="center" indent="2"/>
    </xf>
    <xf numFmtId="0" fontId="10" fillId="0" borderId="0" xfId="0" applyFont="1" applyFill="1" applyAlignment="1">
      <alignment horizontal="right"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0" xfId="0" applyFont="1" applyFill="1" applyAlignment="1">
      <alignment horizontal="left" vertical="center" indent="2"/>
    </xf>
    <xf numFmtId="0" fontId="0" fillId="0" borderId="0" xfId="0" applyFill="1" applyAlignment="1">
      <alignment horizontal="right" vertical="center"/>
    </xf>
    <xf numFmtId="0" fontId="0" fillId="0" borderId="1" xfId="0" applyFill="1" applyBorder="1" applyAlignment="1">
      <alignment horizontal="center" vertical="center"/>
    </xf>
    <xf numFmtId="176" fontId="0" fillId="0" borderId="1" xfId="0" applyNumberFormat="1" applyFill="1" applyBorder="1">
      <alignment vertical="center"/>
    </xf>
    <xf numFmtId="3" fontId="0" fillId="0" borderId="0" xfId="0" applyNumberFormat="1" applyFill="1">
      <alignment vertical="center"/>
    </xf>
    <xf numFmtId="176" fontId="0" fillId="0" borderId="0" xfId="0" applyNumberFormat="1" applyFill="1">
      <alignment vertical="center"/>
    </xf>
    <xf numFmtId="38" fontId="0" fillId="0" borderId="0" xfId="1" applyFont="1" applyFill="1">
      <alignment vertical="center"/>
    </xf>
    <xf numFmtId="176" fontId="0" fillId="0" borderId="1" xfId="0" applyNumberFormat="1" applyFill="1" applyBorder="1" applyAlignment="1">
      <alignment horizontal="center" vertical="center"/>
    </xf>
    <xf numFmtId="38" fontId="14" fillId="0" borderId="0" xfId="1" applyFont="1" applyFill="1" applyAlignment="1">
      <alignment horizontal="right" vertical="center"/>
    </xf>
    <xf numFmtId="38" fontId="0" fillId="0" borderId="0" xfId="1" applyFont="1" applyFill="1" applyAlignment="1">
      <alignment horizontal="right"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vertical="center" shrinkToFit="1"/>
    </xf>
    <xf numFmtId="0" fontId="0" fillId="0" borderId="1" xfId="0" applyFill="1" applyBorder="1" applyAlignment="1">
      <alignment horizontal="center" vertical="center" wrapText="1"/>
    </xf>
    <xf numFmtId="0" fontId="0" fillId="0" borderId="0" xfId="0" applyFill="1" applyAlignment="1">
      <alignment horizontal="left" vertical="center" indent="1"/>
    </xf>
    <xf numFmtId="0" fontId="0" fillId="0" borderId="1" xfId="0" applyFill="1" applyBorder="1" applyAlignment="1">
      <alignment vertical="center" wrapText="1"/>
    </xf>
    <xf numFmtId="176" fontId="0" fillId="0" borderId="1" xfId="0" applyNumberFormat="1" applyFill="1" applyBorder="1" applyAlignment="1">
      <alignment vertical="center" shrinkToFit="1"/>
    </xf>
    <xf numFmtId="176" fontId="0" fillId="0" borderId="2" xfId="0" applyNumberFormat="1" applyFill="1" applyBorder="1">
      <alignment vertical="center"/>
    </xf>
    <xf numFmtId="0" fontId="0" fillId="0" borderId="1" xfId="0" applyFill="1" applyBorder="1">
      <alignment vertical="center"/>
    </xf>
    <xf numFmtId="0" fontId="0" fillId="0" borderId="1" xfId="0" applyFill="1" applyBorder="1" applyAlignment="1">
      <alignment horizontal="left" vertical="center" indent="1"/>
    </xf>
    <xf numFmtId="0" fontId="0" fillId="0" borderId="10" xfId="0" applyFill="1" applyBorder="1" applyAlignment="1">
      <alignment horizontal="center" vertical="center" wrapText="1"/>
    </xf>
    <xf numFmtId="176" fontId="0" fillId="0" borderId="5" xfId="0" applyNumberFormat="1" applyFill="1" applyBorder="1" applyAlignment="1">
      <alignment vertical="center" shrinkToFit="1"/>
    </xf>
    <xf numFmtId="0" fontId="0" fillId="0" borderId="1" xfId="0" applyFill="1" applyBorder="1" applyAlignment="1">
      <alignment horizontal="left" vertical="center"/>
    </xf>
    <xf numFmtId="176" fontId="0" fillId="0" borderId="5" xfId="0" applyNumberFormat="1" applyFill="1" applyBorder="1">
      <alignment vertical="center"/>
    </xf>
    <xf numFmtId="176" fontId="0" fillId="0" borderId="9" xfId="0" applyNumberFormat="1" applyFill="1" applyBorder="1">
      <alignment vertical="center"/>
    </xf>
    <xf numFmtId="0" fontId="0" fillId="0" borderId="9" xfId="0" applyFill="1" applyBorder="1" applyAlignment="1">
      <alignment horizontal="center" vertical="center" wrapText="1"/>
    </xf>
    <xf numFmtId="0" fontId="0" fillId="0" borderId="9" xfId="0" applyFill="1" applyBorder="1" applyAlignment="1">
      <alignment horizontal="center" vertical="center"/>
    </xf>
    <xf numFmtId="0" fontId="5" fillId="0" borderId="1" xfId="0" applyFont="1" applyFill="1" applyBorder="1" applyAlignment="1">
      <alignment horizontal="center" vertical="center" wrapText="1"/>
    </xf>
    <xf numFmtId="176" fontId="0" fillId="0" borderId="1" xfId="0" applyNumberFormat="1" applyFont="1" applyFill="1" applyBorder="1" applyAlignment="1">
      <alignment vertical="center"/>
    </xf>
    <xf numFmtId="0" fontId="0" fillId="0" borderId="3" xfId="0" applyFill="1" applyBorder="1" applyAlignment="1">
      <alignment horizontal="center" vertical="center"/>
    </xf>
    <xf numFmtId="0" fontId="0" fillId="0" borderId="1" xfId="0" applyFill="1" applyBorder="1" applyAlignment="1">
      <alignment horizontal="left" vertical="center" wrapText="1"/>
    </xf>
    <xf numFmtId="0" fontId="0" fillId="0" borderId="0" xfId="0" applyFill="1" applyAlignment="1">
      <alignment horizontal="left" vertical="center" indent="3"/>
    </xf>
    <xf numFmtId="0" fontId="12" fillId="0" borderId="0" xfId="0" applyFont="1" applyFill="1" applyAlignment="1">
      <alignment horizontal="righ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shrinkToFit="1"/>
    </xf>
    <xf numFmtId="177" fontId="13" fillId="0" borderId="1" xfId="0" applyNumberFormat="1" applyFont="1" applyFill="1" applyBorder="1" applyAlignment="1">
      <alignment vertical="center" shrinkToFit="1"/>
    </xf>
    <xf numFmtId="0" fontId="13" fillId="0" borderId="1" xfId="0" applyFont="1" applyFill="1" applyBorder="1" applyAlignment="1">
      <alignment horizontal="left" vertical="center" shrinkToFit="1"/>
    </xf>
    <xf numFmtId="176" fontId="13" fillId="0" borderId="2" xfId="0" applyNumberFormat="1" applyFont="1" applyFill="1" applyBorder="1" applyAlignment="1">
      <alignment vertical="center" shrinkToFit="1"/>
    </xf>
    <xf numFmtId="0" fontId="15" fillId="0" borderId="0" xfId="0" applyFont="1">
      <alignment vertical="center"/>
    </xf>
    <xf numFmtId="176" fontId="13" fillId="2" borderId="1" xfId="0" applyNumberFormat="1" applyFont="1" applyFill="1" applyBorder="1" applyAlignment="1">
      <alignment vertical="center" shrinkToFit="1"/>
    </xf>
    <xf numFmtId="176" fontId="13" fillId="2" borderId="1" xfId="1" applyNumberFormat="1" applyFont="1" applyFill="1" applyBorder="1" applyAlignment="1">
      <alignment vertical="center" shrinkToFit="1"/>
    </xf>
    <xf numFmtId="176" fontId="0" fillId="2" borderId="1" xfId="0" applyNumberFormat="1" applyFont="1" applyFill="1" applyBorder="1" applyAlignment="1">
      <alignment vertical="center"/>
    </xf>
    <xf numFmtId="176" fontId="0" fillId="2" borderId="1" xfId="0" applyNumberFormat="1"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2" borderId="1" xfId="0" applyFill="1" applyBorder="1">
      <alignment vertical="center"/>
    </xf>
    <xf numFmtId="0" fontId="0" fillId="0" borderId="1" xfId="0" applyBorder="1" applyAlignment="1">
      <alignment horizontal="left" vertical="center" indent="1" shrinkToFit="1"/>
    </xf>
    <xf numFmtId="176" fontId="0" fillId="2" borderId="1" xfId="0" applyNumberFormat="1" applyFill="1" applyBorder="1" applyAlignment="1">
      <alignment vertical="center" shrinkToFit="1"/>
    </xf>
    <xf numFmtId="38" fontId="0" fillId="2" borderId="1" xfId="1" applyFont="1" applyFill="1" applyBorder="1">
      <alignment vertical="center"/>
    </xf>
    <xf numFmtId="176" fontId="0" fillId="0" borderId="1" xfId="0" applyNumberFormat="1" applyFill="1" applyBorder="1" applyAlignment="1">
      <alignment horizontal="left" vertical="center"/>
    </xf>
    <xf numFmtId="176" fontId="0" fillId="2" borderId="1" xfId="0" applyNumberFormat="1" applyFill="1" applyBorder="1" applyAlignment="1">
      <alignment horizontal="left" vertical="center" indent="2"/>
    </xf>
    <xf numFmtId="176" fontId="0" fillId="0" borderId="17" xfId="0" applyNumberFormat="1" applyFill="1" applyBorder="1" applyAlignment="1">
      <alignment horizontal="left" vertical="center" indent="1"/>
    </xf>
    <xf numFmtId="0" fontId="0" fillId="0" borderId="0" xfId="0" quotePrefix="1">
      <alignment vertical="center"/>
    </xf>
    <xf numFmtId="38" fontId="14" fillId="2" borderId="1" xfId="1" applyFont="1" applyFill="1" applyBorder="1" applyAlignment="1">
      <alignment horizontal="right" vertical="center"/>
    </xf>
    <xf numFmtId="38" fontId="0" fillId="2" borderId="1" xfId="1" applyFont="1" applyFill="1" applyBorder="1" applyAlignment="1">
      <alignment horizontal="right" vertical="center"/>
    </xf>
    <xf numFmtId="38" fontId="0" fillId="0" borderId="0" xfId="1" applyFont="1" applyAlignment="1">
      <alignment vertical="center"/>
    </xf>
    <xf numFmtId="0" fontId="0" fillId="0" borderId="0" xfId="0" applyAlignment="1">
      <alignment horizontal="center" vertical="center"/>
    </xf>
    <xf numFmtId="38" fontId="0" fillId="0" borderId="1" xfId="1" applyFont="1" applyFill="1" applyBorder="1">
      <alignment vertical="center"/>
    </xf>
    <xf numFmtId="38" fontId="0" fillId="0" borderId="10" xfId="1" applyFont="1" applyFill="1" applyBorder="1">
      <alignment vertical="center"/>
    </xf>
    <xf numFmtId="0" fontId="5" fillId="0" borderId="0" xfId="0" applyFont="1" applyAlignment="1">
      <alignment horizontal="right" vertical="center"/>
    </xf>
    <xf numFmtId="0" fontId="16" fillId="0" borderId="0" xfId="0" applyFont="1" applyAlignment="1">
      <alignment horizontal="right" vertical="center"/>
    </xf>
    <xf numFmtId="176" fontId="0" fillId="0" borderId="1" xfId="0" applyNumberFormat="1" applyFill="1" applyBorder="1" applyAlignment="1">
      <alignment horizontal="center" vertical="center" shrinkToFit="1"/>
    </xf>
    <xf numFmtId="176" fontId="0" fillId="0" borderId="6" xfId="0" applyNumberFormat="1" applyFill="1" applyBorder="1" applyAlignment="1">
      <alignment horizontal="center" vertical="center" shrinkToFit="1"/>
    </xf>
    <xf numFmtId="176" fontId="11" fillId="0" borderId="1" xfId="0" applyNumberFormat="1" applyFont="1" applyFill="1" applyBorder="1" applyAlignment="1">
      <alignment horizontal="right" vertical="center"/>
    </xf>
    <xf numFmtId="176" fontId="13" fillId="0" borderId="1" xfId="0" applyNumberFormat="1" applyFont="1" applyFill="1" applyBorder="1" applyAlignment="1">
      <alignment horizontal="right" vertical="center" shrinkToFit="1"/>
    </xf>
    <xf numFmtId="176" fontId="0" fillId="0" borderId="1" xfId="0" applyNumberFormat="1" applyFont="1" applyFill="1" applyBorder="1" applyAlignment="1">
      <alignment horizontal="right" vertical="center"/>
    </xf>
    <xf numFmtId="176" fontId="0" fillId="0" borderId="1" xfId="0" applyNumberFormat="1" applyFill="1" applyBorder="1" applyAlignment="1">
      <alignment horizontal="right" vertical="center"/>
    </xf>
    <xf numFmtId="176" fontId="0" fillId="0" borderId="5" xfId="0" applyNumberFormat="1" applyFill="1" applyBorder="1" applyAlignment="1">
      <alignment horizontal="right" vertical="center"/>
    </xf>
    <xf numFmtId="176" fontId="0" fillId="0" borderId="9" xfId="0" applyNumberFormat="1" applyFill="1" applyBorder="1" applyAlignment="1">
      <alignment horizontal="right" vertical="center"/>
    </xf>
    <xf numFmtId="176" fontId="0" fillId="0" borderId="1" xfId="0" applyNumberFormat="1" applyBorder="1" applyAlignment="1">
      <alignment horizontal="right" vertical="center"/>
    </xf>
    <xf numFmtId="176" fontId="0" fillId="0" borderId="0" xfId="0" applyNumberFormat="1">
      <alignment vertical="center"/>
    </xf>
    <xf numFmtId="176" fontId="0" fillId="2" borderId="1" xfId="0" applyNumberFormat="1" applyFill="1" applyBorder="1" applyAlignment="1">
      <alignment horizontal="left"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176" fontId="0" fillId="2" borderId="5" xfId="0" applyNumberFormat="1" applyFont="1" applyFill="1" applyBorder="1" applyAlignment="1">
      <alignment vertical="center"/>
    </xf>
    <xf numFmtId="176" fontId="0" fillId="2" borderId="6" xfId="0" applyNumberFormat="1" applyFont="1" applyFill="1"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176" fontId="0" fillId="0" borderId="5" xfId="0" applyNumberFormat="1" applyFont="1" applyBorder="1" applyAlignment="1">
      <alignment vertical="center"/>
    </xf>
    <xf numFmtId="176" fontId="0" fillId="0" borderId="6" xfId="0" applyNumberFormat="1" applyFont="1" applyBorder="1" applyAlignment="1">
      <alignment vertical="center"/>
    </xf>
    <xf numFmtId="176" fontId="0" fillId="0" borderId="5" xfId="0" applyNumberFormat="1" applyBorder="1" applyAlignment="1">
      <alignment vertical="center"/>
    </xf>
    <xf numFmtId="176" fontId="0" fillId="0" borderId="6" xfId="0" applyNumberFormat="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176" fontId="0" fillId="0" borderId="5" xfId="0" applyNumberFormat="1" applyFont="1" applyBorder="1" applyAlignment="1">
      <alignment horizontal="center" vertical="center"/>
    </xf>
    <xf numFmtId="176" fontId="0" fillId="0" borderId="6" xfId="0" applyNumberFormat="1" applyFont="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5" xfId="0" applyBorder="1" applyAlignment="1">
      <alignment horizontal="left" vertical="center" indent="1" shrinkToFit="1"/>
    </xf>
    <xf numFmtId="0" fontId="0" fillId="0" borderId="6" xfId="0" applyBorder="1" applyAlignment="1">
      <alignment horizontal="left" vertical="center" indent="1" shrinkToFi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vertical="center" wrapText="1"/>
    </xf>
    <xf numFmtId="0" fontId="0" fillId="0" borderId="13" xfId="0" applyBorder="1" applyAlignment="1">
      <alignment vertical="center" wrapText="1"/>
    </xf>
    <xf numFmtId="0" fontId="0" fillId="0" borderId="4" xfId="0" applyBorder="1" applyAlignment="1">
      <alignment vertical="center" wrapText="1"/>
    </xf>
    <xf numFmtId="0" fontId="0" fillId="0" borderId="3"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3" xfId="0" applyBorder="1" applyAlignment="1">
      <alignment horizontal="center" vertical="center" wrapText="1"/>
    </xf>
    <xf numFmtId="176" fontId="0" fillId="0" borderId="3"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6"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6" xfId="0" applyNumberFormat="1" applyBorder="1" applyAlignment="1">
      <alignment horizontal="center" vertical="center"/>
    </xf>
    <xf numFmtId="176" fontId="0" fillId="2" borderId="5" xfId="0" applyNumberFormat="1" applyFill="1" applyBorder="1" applyAlignment="1">
      <alignment vertical="center"/>
    </xf>
    <xf numFmtId="176" fontId="0" fillId="2" borderId="6" xfId="0" applyNumberFormat="1" applyFill="1" applyBorder="1" applyAlignment="1">
      <alignment vertical="center"/>
    </xf>
    <xf numFmtId="176" fontId="0" fillId="0" borderId="5" xfId="0" applyNumberFormat="1" applyBorder="1" applyAlignment="1">
      <alignment horizontal="center" vertical="center"/>
    </xf>
    <xf numFmtId="176" fontId="0" fillId="0" borderId="5" xfId="0" applyNumberFormat="1" applyFill="1" applyBorder="1" applyAlignment="1">
      <alignment vertical="center"/>
    </xf>
    <xf numFmtId="176" fontId="0" fillId="0" borderId="6" xfId="0" applyNumberFormat="1" applyFill="1" applyBorder="1" applyAlignment="1">
      <alignment vertical="center"/>
    </xf>
    <xf numFmtId="176" fontId="0" fillId="0" borderId="1" xfId="0" applyNumberFormat="1" applyBorder="1" applyAlignment="1">
      <alignment horizontal="center" vertical="center"/>
    </xf>
    <xf numFmtId="0" fontId="0" fillId="0" borderId="10" xfId="0" applyBorder="1" applyAlignment="1">
      <alignment horizontal="center" vertical="center"/>
    </xf>
    <xf numFmtId="176" fontId="0" fillId="0" borderId="7"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8" xfId="0" applyNumberFormat="1" applyBorder="1" applyAlignment="1">
      <alignment horizontal="center" vertical="center"/>
    </xf>
    <xf numFmtId="176" fontId="0" fillId="2" borderId="5" xfId="0" applyNumberFormat="1" applyFill="1" applyBorder="1" applyAlignment="1">
      <alignment vertical="center" shrinkToFit="1"/>
    </xf>
    <xf numFmtId="176" fontId="0" fillId="2" borderId="6" xfId="0" applyNumberFormat="1" applyFill="1" applyBorder="1" applyAlignment="1">
      <alignment vertical="center" shrinkToFit="1"/>
    </xf>
    <xf numFmtId="176" fontId="0" fillId="0" borderId="5"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6" xfId="0" applyFill="1" applyBorder="1" applyAlignment="1">
      <alignment horizontal="center" vertical="center" wrapText="1"/>
    </xf>
    <xf numFmtId="176" fontId="0" fillId="0" borderId="5" xfId="0" applyNumberFormat="1" applyFont="1" applyFill="1" applyBorder="1" applyAlignment="1">
      <alignment vertical="center"/>
    </xf>
    <xf numFmtId="176" fontId="0" fillId="0" borderId="6" xfId="0" applyNumberFormat="1" applyFont="1" applyFill="1" applyBorder="1" applyAlignment="1">
      <alignment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vertical="center" wrapText="1"/>
    </xf>
    <xf numFmtId="0" fontId="0" fillId="0" borderId="6" xfId="0" applyFill="1" applyBorder="1" applyAlignment="1">
      <alignment vertical="center" wrapText="1"/>
    </xf>
    <xf numFmtId="176" fontId="0" fillId="0"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0" fontId="0" fillId="0" borderId="5" xfId="0" applyFill="1" applyBorder="1" applyAlignment="1">
      <alignment horizontal="left" vertical="center" indent="1"/>
    </xf>
    <xf numFmtId="0" fontId="0" fillId="0" borderId="6" xfId="0" applyFill="1" applyBorder="1" applyAlignment="1">
      <alignment horizontal="left" vertical="center" indent="1"/>
    </xf>
    <xf numFmtId="0" fontId="0" fillId="0" borderId="5" xfId="0" applyFill="1" applyBorder="1" applyAlignment="1">
      <alignment vertical="center"/>
    </xf>
    <xf numFmtId="0" fontId="0" fillId="0" borderId="6" xfId="0" applyFill="1" applyBorder="1" applyAlignment="1">
      <alignment vertical="center"/>
    </xf>
    <xf numFmtId="0" fontId="0" fillId="0" borderId="5" xfId="0" applyFill="1" applyBorder="1" applyAlignment="1">
      <alignment horizontal="left" vertical="center" indent="1" shrinkToFit="1"/>
    </xf>
    <xf numFmtId="0" fontId="0" fillId="0" borderId="6" xfId="0" applyFill="1" applyBorder="1" applyAlignment="1">
      <alignment horizontal="left" vertical="center" indent="1" shrinkToFi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vertical="center" wrapText="1"/>
    </xf>
    <xf numFmtId="0" fontId="0" fillId="0" borderId="1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6" xfId="0" applyFill="1" applyBorder="1" applyAlignment="1">
      <alignment horizontal="center" vertical="center" shrinkToFit="1"/>
    </xf>
    <xf numFmtId="176" fontId="0" fillId="0" borderId="5" xfId="0" applyNumberFormat="1" applyFill="1" applyBorder="1" applyAlignment="1">
      <alignment horizontal="center" vertical="center" shrinkToFit="1"/>
    </xf>
    <xf numFmtId="176" fontId="0" fillId="0" borderId="10" xfId="0" applyNumberFormat="1" applyFill="1" applyBorder="1" applyAlignment="1">
      <alignment horizontal="center" vertical="center" shrinkToFit="1"/>
    </xf>
    <xf numFmtId="176" fontId="0" fillId="0" borderId="6" xfId="0" applyNumberFormat="1" applyFill="1" applyBorder="1" applyAlignment="1">
      <alignment horizontal="center" vertical="center" shrinkToFit="1"/>
    </xf>
    <xf numFmtId="176" fontId="0" fillId="0" borderId="14" xfId="0" applyNumberFormat="1" applyFill="1" applyBorder="1" applyAlignment="1">
      <alignment horizontal="center" vertical="center" shrinkToFit="1"/>
    </xf>
    <xf numFmtId="176" fontId="0" fillId="0" borderId="15" xfId="0" applyNumberFormat="1" applyFill="1" applyBorder="1" applyAlignment="1">
      <alignment horizontal="center" vertical="center" shrinkToFit="1"/>
    </xf>
    <xf numFmtId="176" fontId="0" fillId="0" borderId="16" xfId="0" applyNumberFormat="1" applyFill="1" applyBorder="1" applyAlignment="1">
      <alignment horizontal="center" vertical="center" shrinkToFit="1"/>
    </xf>
    <xf numFmtId="0" fontId="0" fillId="0" borderId="13" xfId="0" applyFill="1" applyBorder="1" applyAlignment="1">
      <alignment horizontal="center" vertical="center" wrapText="1"/>
    </xf>
    <xf numFmtId="176" fontId="0" fillId="0" borderId="7" xfId="0" applyNumberFormat="1" applyFill="1" applyBorder="1" applyAlignment="1">
      <alignment horizontal="center" vertical="center" shrinkToFit="1"/>
    </xf>
    <xf numFmtId="176" fontId="0" fillId="0" borderId="17" xfId="0" applyNumberFormat="1" applyFill="1" applyBorder="1" applyAlignment="1">
      <alignment horizontal="center" vertical="center" shrinkToFit="1"/>
    </xf>
    <xf numFmtId="176" fontId="0" fillId="0" borderId="8" xfId="0" applyNumberFormat="1" applyFill="1" applyBorder="1" applyAlignment="1">
      <alignment horizontal="center" vertical="center" shrinkToFit="1"/>
    </xf>
    <xf numFmtId="176" fontId="0" fillId="0" borderId="5" xfId="0" applyNumberFormat="1" applyFill="1" applyBorder="1" applyAlignment="1">
      <alignment vertical="center" shrinkToFit="1"/>
    </xf>
    <xf numFmtId="176" fontId="0" fillId="0" borderId="6"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6" fontId="0" fillId="0" borderId="3" xfId="0" applyNumberFormat="1" applyFill="1" applyBorder="1" applyAlignment="1">
      <alignment horizontal="center" vertical="center" shrinkToFit="1"/>
    </xf>
    <xf numFmtId="176" fontId="0" fillId="0" borderId="13" xfId="0" applyNumberFormat="1" applyFill="1" applyBorder="1" applyAlignment="1">
      <alignment horizontal="center" vertical="center" shrinkToFit="1"/>
    </xf>
    <xf numFmtId="176" fontId="0" fillId="0" borderId="4" xfId="0" applyNumberFormat="1" applyFill="1" applyBorder="1" applyAlignment="1">
      <alignment horizontal="center" vertical="center" shrinkToFit="1"/>
    </xf>
    <xf numFmtId="0" fontId="0" fillId="0" borderId="10"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16" workbookViewId="0"/>
  </sheetViews>
  <sheetFormatPr defaultColWidth="2.875" defaultRowHeight="18.75"/>
  <sheetData>
    <row r="1" spans="1:2">
      <c r="A1" s="105" t="s">
        <v>277</v>
      </c>
    </row>
    <row r="3" spans="1:2">
      <c r="A3" t="s">
        <v>278</v>
      </c>
    </row>
    <row r="4" spans="1:2">
      <c r="B4" t="s">
        <v>279</v>
      </c>
    </row>
    <row r="6" spans="1:2">
      <c r="A6" t="s">
        <v>280</v>
      </c>
    </row>
    <row r="7" spans="1:2">
      <c r="B7" t="s">
        <v>281</v>
      </c>
    </row>
    <row r="9" spans="1:2">
      <c r="A9" t="s">
        <v>282</v>
      </c>
    </row>
    <row r="10" spans="1:2">
      <c r="B10" t="s">
        <v>283</v>
      </c>
    </row>
    <row r="11" spans="1:2">
      <c r="B11" t="s">
        <v>284</v>
      </c>
    </row>
    <row r="13" spans="1:2">
      <c r="A13" t="s">
        <v>285</v>
      </c>
    </row>
    <row r="14" spans="1:2">
      <c r="B14" t="s">
        <v>286</v>
      </c>
    </row>
    <row r="15" spans="1:2">
      <c r="B15" t="s">
        <v>287</v>
      </c>
    </row>
    <row r="17" spans="1:2">
      <c r="A17" t="s">
        <v>288</v>
      </c>
    </row>
    <row r="18" spans="1:2">
      <c r="B18" t="s">
        <v>289</v>
      </c>
    </row>
    <row r="19" spans="1:2">
      <c r="B19" t="s">
        <v>287</v>
      </c>
    </row>
    <row r="21" spans="1:2">
      <c r="A21" t="s">
        <v>290</v>
      </c>
    </row>
    <row r="22" spans="1:2">
      <c r="B22" t="s">
        <v>291</v>
      </c>
    </row>
    <row r="23" spans="1:2">
      <c r="B23" t="s">
        <v>287</v>
      </c>
    </row>
    <row r="25" spans="1:2">
      <c r="A25" t="s">
        <v>292</v>
      </c>
    </row>
    <row r="26" spans="1:2">
      <c r="B26" t="s">
        <v>293</v>
      </c>
    </row>
    <row r="28" spans="1:2">
      <c r="A28" t="s">
        <v>294</v>
      </c>
    </row>
    <row r="29" spans="1:2">
      <c r="B29" t="s">
        <v>295</v>
      </c>
    </row>
    <row r="31" spans="1:2">
      <c r="A31" t="s">
        <v>296</v>
      </c>
    </row>
    <row r="32" spans="1:2">
      <c r="B32" t="s">
        <v>297</v>
      </c>
    </row>
    <row r="34" spans="1:3">
      <c r="A34" t="s">
        <v>298</v>
      </c>
    </row>
    <row r="35" spans="1:3">
      <c r="B35" t="s">
        <v>299</v>
      </c>
    </row>
    <row r="36" spans="1:3">
      <c r="B36" t="s">
        <v>300</v>
      </c>
    </row>
    <row r="37" spans="1:3">
      <c r="B37" t="s">
        <v>301</v>
      </c>
    </row>
    <row r="39" spans="1:3">
      <c r="A39" t="s">
        <v>302</v>
      </c>
    </row>
    <row r="40" spans="1:3">
      <c r="B40" t="s">
        <v>303</v>
      </c>
    </row>
    <row r="41" spans="1:3">
      <c r="C41" t="s">
        <v>299</v>
      </c>
    </row>
    <row r="42" spans="1:3">
      <c r="B42" t="s">
        <v>304</v>
      </c>
    </row>
    <row r="43" spans="1:3">
      <c r="C43" t="s">
        <v>305</v>
      </c>
    </row>
    <row r="45" spans="1:3">
      <c r="A45" t="s">
        <v>306</v>
      </c>
    </row>
    <row r="46" spans="1:3">
      <c r="B46" t="s">
        <v>307</v>
      </c>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H19" sqref="H19"/>
    </sheetView>
  </sheetViews>
  <sheetFormatPr defaultRowHeight="18.75"/>
  <cols>
    <col min="1" max="9" width="13.375" style="61" customWidth="1"/>
    <col min="10" max="16384" width="9" style="61"/>
  </cols>
  <sheetData>
    <row r="1" spans="1:8">
      <c r="A1" s="61" t="s">
        <v>111</v>
      </c>
    </row>
    <row r="2" spans="1:8">
      <c r="A2" s="61" t="s">
        <v>0</v>
      </c>
    </row>
    <row r="3" spans="1:8">
      <c r="A3" s="62" t="s">
        <v>1</v>
      </c>
      <c r="H3" s="63" t="s">
        <v>226</v>
      </c>
    </row>
    <row r="4" spans="1:8" ht="47.25">
      <c r="A4" s="64" t="s">
        <v>2</v>
      </c>
      <c r="B4" s="65" t="s">
        <v>3</v>
      </c>
      <c r="C4" s="65" t="s">
        <v>4</v>
      </c>
      <c r="D4" s="65" t="s">
        <v>5</v>
      </c>
      <c r="E4" s="65" t="s">
        <v>6</v>
      </c>
      <c r="F4" s="65" t="s">
        <v>7</v>
      </c>
      <c r="G4" s="65" t="s">
        <v>8</v>
      </c>
      <c r="H4" s="65" t="s">
        <v>9</v>
      </c>
    </row>
    <row r="5" spans="1:8">
      <c r="A5" s="52" t="s">
        <v>10</v>
      </c>
      <c r="B5" s="130">
        <f>IF(Ⅰ!B5=0,"-",+ROUND(Ⅰ!B5/1000,0))</f>
        <v>92457849</v>
      </c>
      <c r="C5" s="130">
        <f>IF(Ⅰ!C5=0,"-",+ROUND(Ⅰ!C5/1000,0))</f>
        <v>1566482</v>
      </c>
      <c r="D5" s="130">
        <f>IF(Ⅰ!D5=0,"-",+ROUND(Ⅰ!D5/1000,0))</f>
        <v>540441</v>
      </c>
      <c r="E5" s="130">
        <f>IF(Ⅰ!E5=0,"-",+ROUND(Ⅰ!E5/1000,0))</f>
        <v>93483890</v>
      </c>
      <c r="F5" s="130">
        <f>IF(Ⅰ!F5=0,"-",+ROUND(Ⅰ!F5/1000,0))</f>
        <v>41363973</v>
      </c>
      <c r="G5" s="130">
        <f>IF(Ⅰ!G5=0,"-",+ROUND(Ⅰ!G5/1000,0))</f>
        <v>1820740</v>
      </c>
      <c r="H5" s="130">
        <f>IF(Ⅰ!H5=0,"-",+ROUND(Ⅰ!H5/1000,0))</f>
        <v>52119917</v>
      </c>
    </row>
    <row r="6" spans="1:8">
      <c r="A6" s="51" t="s">
        <v>11</v>
      </c>
      <c r="B6" s="130">
        <f>IF(Ⅰ!B6=0,"-",+ROUND(Ⅰ!B6/1000,0))</f>
        <v>19577356</v>
      </c>
      <c r="C6" s="130">
        <f>IF(Ⅰ!C6=0,"-",+ROUND(Ⅰ!C6/1000,0))</f>
        <v>647315</v>
      </c>
      <c r="D6" s="130">
        <f>IF(Ⅰ!D6=0,"-",+ROUND(Ⅰ!D6/1000,0))</f>
        <v>177365</v>
      </c>
      <c r="E6" s="130">
        <f>IF(Ⅰ!E6=0,"-",+ROUND(Ⅰ!E6/1000,0))</f>
        <v>20047305</v>
      </c>
      <c r="F6" s="130" t="str">
        <f>IF(Ⅰ!F6=0,"-",+ROUND(Ⅰ!F6/1000,0))</f>
        <v>-</v>
      </c>
      <c r="G6" s="130" t="str">
        <f>IF(Ⅰ!G6=0,"-",+ROUND(Ⅰ!G6/1000,0))</f>
        <v>-</v>
      </c>
      <c r="H6" s="130">
        <f>IF(Ⅰ!H6=0,"-",+ROUND(Ⅰ!H6/1000,0))</f>
        <v>20047305</v>
      </c>
    </row>
    <row r="7" spans="1:8">
      <c r="A7" s="51" t="s">
        <v>12</v>
      </c>
      <c r="B7" s="130">
        <f>IF(Ⅰ!B7=0,"-",+ROUND(Ⅰ!B7/1000,0))</f>
        <v>1180303</v>
      </c>
      <c r="C7" s="130" t="str">
        <f>IF(Ⅰ!C7=0,"-",+ROUND(Ⅰ!C7/1000,0))</f>
        <v>-</v>
      </c>
      <c r="D7" s="130" t="str">
        <f>IF(Ⅰ!D7=0,"-",+ROUND(Ⅰ!D7/1000,0))</f>
        <v>-</v>
      </c>
      <c r="E7" s="130">
        <f>IF(Ⅰ!E7=0,"-",+ROUND(Ⅰ!E7/1000,0))</f>
        <v>1180303</v>
      </c>
      <c r="F7" s="130" t="str">
        <f>IF(Ⅰ!F7=0,"-",+ROUND(Ⅰ!F7/1000,0))</f>
        <v>-</v>
      </c>
      <c r="G7" s="130" t="str">
        <f>IF(Ⅰ!G7=0,"-",+ROUND(Ⅰ!G7/1000,0))</f>
        <v>-</v>
      </c>
      <c r="H7" s="130">
        <f>IF(Ⅰ!H7=0,"-",+ROUND(Ⅰ!H7/1000,0))</f>
        <v>1180303</v>
      </c>
    </row>
    <row r="8" spans="1:8">
      <c r="A8" s="51" t="s">
        <v>13</v>
      </c>
      <c r="B8" s="130">
        <f>IF(Ⅰ!B8=0,"-",+ROUND(Ⅰ!B8/1000,0))</f>
        <v>62126580</v>
      </c>
      <c r="C8" s="130">
        <f>IF(Ⅰ!C8=0,"-",+ROUND(Ⅰ!C8/1000,0))</f>
        <v>629314</v>
      </c>
      <c r="D8" s="130">
        <f>IF(Ⅰ!D8=0,"-",+ROUND(Ⅰ!D8/1000,0))</f>
        <v>285990</v>
      </c>
      <c r="E8" s="130">
        <f>IF(Ⅰ!E8=0,"-",+ROUND(Ⅰ!E8/1000,0))</f>
        <v>62469904</v>
      </c>
      <c r="F8" s="130">
        <f>IF(Ⅰ!F8=0,"-",+ROUND(Ⅰ!F8/1000,0))</f>
        <v>35501349</v>
      </c>
      <c r="G8" s="130">
        <f>IF(Ⅰ!G8=0,"-",+ROUND(Ⅰ!G8/1000,0))</f>
        <v>1377655</v>
      </c>
      <c r="H8" s="130">
        <f>IF(Ⅰ!H8=0,"-",+ROUND(Ⅰ!H8/1000,0))</f>
        <v>26968555</v>
      </c>
    </row>
    <row r="9" spans="1:8">
      <c r="A9" s="51" t="s">
        <v>14</v>
      </c>
      <c r="B9" s="130">
        <f>IF(Ⅰ!B9=0,"-",+ROUND(Ⅰ!B9/1000,0))</f>
        <v>1232641</v>
      </c>
      <c r="C9" s="130">
        <f>IF(Ⅰ!C9=0,"-",+ROUND(Ⅰ!C9/1000,0))</f>
        <v>41917</v>
      </c>
      <c r="D9" s="130">
        <f>IF(Ⅰ!D9=0,"-",+ROUND(Ⅰ!D9/1000,0))</f>
        <v>2720</v>
      </c>
      <c r="E9" s="130">
        <f>IF(Ⅰ!E9=0,"-",+ROUND(Ⅰ!E9/1000,0))</f>
        <v>1271838</v>
      </c>
      <c r="F9" s="130">
        <f>IF(Ⅰ!F9=0,"-",+ROUND(Ⅰ!F9/1000,0))</f>
        <v>721350</v>
      </c>
      <c r="G9" s="130">
        <f>IF(Ⅰ!G9=0,"-",+ROUND(Ⅰ!G9/1000,0))</f>
        <v>35927</v>
      </c>
      <c r="H9" s="130">
        <f>IF(Ⅰ!H9=0,"-",+ROUND(Ⅰ!H9/1000,0))</f>
        <v>550487</v>
      </c>
    </row>
    <row r="10" spans="1:8">
      <c r="A10" s="51" t="s">
        <v>15</v>
      </c>
      <c r="B10" s="130">
        <f>IF(Ⅰ!B10=0,"-",+ROUND(Ⅰ!B10/1000,0))</f>
        <v>8266604</v>
      </c>
      <c r="C10" s="130">
        <f>IF(Ⅰ!C10=0,"-",+ROUND(Ⅰ!C10/1000,0))</f>
        <v>97200</v>
      </c>
      <c r="D10" s="130" t="str">
        <f>IF(Ⅰ!D10=0,"-",+ROUND(Ⅰ!D10/1000,0))</f>
        <v>-</v>
      </c>
      <c r="E10" s="130">
        <f>IF(Ⅰ!E10=0,"-",+ROUND(Ⅰ!E10/1000,0))</f>
        <v>8363804</v>
      </c>
      <c r="F10" s="130">
        <f>IF(Ⅰ!F10=0,"-",+ROUND(Ⅰ!F10/1000,0))</f>
        <v>5141273</v>
      </c>
      <c r="G10" s="130">
        <f>IF(Ⅰ!G10=0,"-",+ROUND(Ⅰ!G10/1000,0))</f>
        <v>407158</v>
      </c>
      <c r="H10" s="130">
        <f>IF(Ⅰ!H10=0,"-",+ROUND(Ⅰ!H10/1000,0))</f>
        <v>3222531</v>
      </c>
    </row>
    <row r="11" spans="1:8">
      <c r="A11" s="51" t="s">
        <v>16</v>
      </c>
      <c r="B11" s="130">
        <f>IF(Ⅰ!B11=0,"-",+ROUND(Ⅰ!B11/1000,0))</f>
        <v>74365</v>
      </c>
      <c r="C11" s="130">
        <f>IF(Ⅰ!C11=0,"-",+ROUND(Ⅰ!C11/1000,0))</f>
        <v>150736</v>
      </c>
      <c r="D11" s="130">
        <f>IF(Ⅰ!D11=0,"-",+ROUND(Ⅰ!D11/1000,0))</f>
        <v>74365</v>
      </c>
      <c r="E11" s="130">
        <f>IF(Ⅰ!E11=0,"-",+ROUND(Ⅰ!E11/1000,0))</f>
        <v>150736</v>
      </c>
      <c r="F11" s="130" t="str">
        <f>IF(Ⅰ!F11=0,"-",+ROUND(Ⅰ!F11/1000,0))</f>
        <v>-</v>
      </c>
      <c r="G11" s="130" t="str">
        <f>IF(Ⅰ!G11=0,"-",+ROUND(Ⅰ!G11/1000,0))</f>
        <v>-</v>
      </c>
      <c r="H11" s="130">
        <f>IF(Ⅰ!H11=0,"-",+ROUND(Ⅰ!H11/1000,0))</f>
        <v>150736</v>
      </c>
    </row>
    <row r="12" spans="1:8">
      <c r="A12" s="52" t="s">
        <v>17</v>
      </c>
      <c r="B12" s="130">
        <f>IF(Ⅰ!B12=0,"-",+ROUND(Ⅰ!B12/1000,0))</f>
        <v>162007865</v>
      </c>
      <c r="C12" s="130">
        <f>IF(Ⅰ!C12=0,"-",+ROUND(Ⅰ!C12/1000,0))</f>
        <v>2713326</v>
      </c>
      <c r="D12" s="130">
        <f>IF(Ⅰ!D12=0,"-",+ROUND(Ⅰ!D12/1000,0))</f>
        <v>783373</v>
      </c>
      <c r="E12" s="130">
        <f>IF(Ⅰ!E12=0,"-",+ROUND(Ⅰ!E12/1000,0))</f>
        <v>163937817</v>
      </c>
      <c r="F12" s="130">
        <f>IF(Ⅰ!F12=0,"-",+ROUND(Ⅰ!F12/1000,0))</f>
        <v>93147069</v>
      </c>
      <c r="G12" s="130">
        <f>IF(Ⅰ!G12=0,"-",+ROUND(Ⅰ!G12/1000,0))</f>
        <v>1504465</v>
      </c>
      <c r="H12" s="130">
        <f>IF(Ⅰ!H12=0,"-",+ROUND(Ⅰ!H12/1000,0))</f>
        <v>70790748</v>
      </c>
    </row>
    <row r="13" spans="1:8">
      <c r="A13" s="51" t="s">
        <v>11</v>
      </c>
      <c r="B13" s="130">
        <f>IF(Ⅰ!B13=0,"-",+ROUND(Ⅰ!B13/1000,0))</f>
        <v>47422104</v>
      </c>
      <c r="C13" s="130">
        <f>IF(Ⅰ!C13=0,"-",+ROUND(Ⅰ!C13/1000,0))</f>
        <v>27275</v>
      </c>
      <c r="D13" s="130">
        <f>IF(Ⅰ!D13=0,"-",+ROUND(Ⅰ!D13/1000,0))</f>
        <v>623904</v>
      </c>
      <c r="E13" s="130">
        <f>IF(Ⅰ!E13=0,"-",+ROUND(Ⅰ!E13/1000,0))</f>
        <v>46825475</v>
      </c>
      <c r="F13" s="130" t="str">
        <f>IF(Ⅰ!F13=0,"-",+ROUND(Ⅰ!F13/1000,0))</f>
        <v>-</v>
      </c>
      <c r="G13" s="130" t="str">
        <f>IF(Ⅰ!G13=0,"-",+ROUND(Ⅰ!G13/1000,0))</f>
        <v>-</v>
      </c>
      <c r="H13" s="130">
        <f>IF(Ⅰ!H13=0,"-",+ROUND(Ⅰ!H13/1000,0))</f>
        <v>46825475</v>
      </c>
    </row>
    <row r="14" spans="1:8">
      <c r="A14" s="51" t="s">
        <v>13</v>
      </c>
      <c r="B14" s="130">
        <f>IF(Ⅰ!B14=0,"-",+ROUND(Ⅰ!B14/1000,0))</f>
        <v>1105695</v>
      </c>
      <c r="C14" s="130">
        <f>IF(Ⅰ!C14=0,"-",+ROUND(Ⅰ!C14/1000,0))</f>
        <v>21364</v>
      </c>
      <c r="D14" s="130" t="str">
        <f>IF(Ⅰ!D14=0,"-",+ROUND(Ⅰ!D14/1000,0))</f>
        <v>-</v>
      </c>
      <c r="E14" s="130">
        <f>IF(Ⅰ!E14=0,"-",+ROUND(Ⅰ!E14/1000,0))</f>
        <v>1127059</v>
      </c>
      <c r="F14" s="130">
        <f>IF(Ⅰ!F14=0,"-",+ROUND(Ⅰ!F14/1000,0))</f>
        <v>601277</v>
      </c>
      <c r="G14" s="130">
        <f>IF(Ⅰ!G14=0,"-",+ROUND(Ⅰ!G14/1000,0))</f>
        <v>30305</v>
      </c>
      <c r="H14" s="130">
        <f>IF(Ⅰ!H14=0,"-",+ROUND(Ⅰ!H14/1000,0))</f>
        <v>525782</v>
      </c>
    </row>
    <row r="15" spans="1:8">
      <c r="A15" s="51" t="s">
        <v>14</v>
      </c>
      <c r="B15" s="130">
        <f>IF(Ⅰ!B15=0,"-",+ROUND(Ⅰ!B15/1000,0))</f>
        <v>106037933</v>
      </c>
      <c r="C15" s="130">
        <f>IF(Ⅰ!C15=0,"-",+ROUND(Ⅰ!C15/1000,0))</f>
        <v>973190</v>
      </c>
      <c r="D15" s="130">
        <f>IF(Ⅰ!D15=0,"-",+ROUND(Ⅰ!D15/1000,0))</f>
        <v>3600</v>
      </c>
      <c r="E15" s="130">
        <f>IF(Ⅰ!E15=0,"-",+ROUND(Ⅰ!E15/1000,0))</f>
        <v>107007523</v>
      </c>
      <c r="F15" s="130">
        <f>IF(Ⅰ!F15=0,"-",+ROUND(Ⅰ!F15/1000,0))</f>
        <v>86724050</v>
      </c>
      <c r="G15" s="130">
        <f>IF(Ⅰ!G15=0,"-",+ROUND(Ⅰ!G15/1000,0))</f>
        <v>1326314</v>
      </c>
      <c r="H15" s="130">
        <f>IF(Ⅰ!H15=0,"-",+ROUND(Ⅰ!H15/1000,0))</f>
        <v>20283474</v>
      </c>
    </row>
    <row r="16" spans="1:8">
      <c r="A16" s="51" t="s">
        <v>15</v>
      </c>
      <c r="B16" s="130">
        <f>IF(Ⅰ!B16=0,"-",+ROUND(Ⅰ!B16/1000,0))</f>
        <v>6828215</v>
      </c>
      <c r="C16" s="130">
        <f>IF(Ⅰ!C16=0,"-",+ROUND(Ⅰ!C16/1000,0))</f>
        <v>1159255</v>
      </c>
      <c r="D16" s="130" t="str">
        <f>IF(Ⅰ!D16=0,"-",+ROUND(Ⅰ!D16/1000,0))</f>
        <v>-</v>
      </c>
      <c r="E16" s="130">
        <f>IF(Ⅰ!E16=0,"-",+ROUND(Ⅰ!E16/1000,0))</f>
        <v>7987470</v>
      </c>
      <c r="F16" s="130">
        <f>IF(Ⅰ!F16=0,"-",+ROUND(Ⅰ!F16/1000,0))</f>
        <v>5821742</v>
      </c>
      <c r="G16" s="130">
        <f>IF(Ⅰ!G16=0,"-",+ROUND(Ⅰ!G16/1000,0))</f>
        <v>147845</v>
      </c>
      <c r="H16" s="130">
        <f>IF(Ⅰ!H16=0,"-",+ROUND(Ⅰ!H16/1000,0))</f>
        <v>2165728</v>
      </c>
    </row>
    <row r="17" spans="1:9">
      <c r="A17" s="51" t="s">
        <v>16</v>
      </c>
      <c r="B17" s="130">
        <f>IF(Ⅰ!B17=0,"-",+ROUND(Ⅰ!B17/1000,0))</f>
        <v>613916</v>
      </c>
      <c r="C17" s="130">
        <f>IF(Ⅰ!C17=0,"-",+ROUND(Ⅰ!C17/1000,0))</f>
        <v>532242</v>
      </c>
      <c r="D17" s="130">
        <f>IF(Ⅰ!D17=0,"-",+ROUND(Ⅰ!D17/1000,0))</f>
        <v>155869</v>
      </c>
      <c r="E17" s="130">
        <f>IF(Ⅰ!E17=0,"-",+ROUND(Ⅰ!E17/1000,0))</f>
        <v>990289</v>
      </c>
      <c r="F17" s="130" t="str">
        <f>IF(Ⅰ!F17=0,"-",+ROUND(Ⅰ!F17/1000,0))</f>
        <v>-</v>
      </c>
      <c r="G17" s="130" t="str">
        <f>IF(Ⅰ!G17=0,"-",+ROUND(Ⅰ!G17/1000,0))</f>
        <v>-</v>
      </c>
      <c r="H17" s="130">
        <f>IF(Ⅰ!H17=0,"-",+ROUND(Ⅰ!H17/1000,0))</f>
        <v>990289</v>
      </c>
    </row>
    <row r="18" spans="1:9">
      <c r="A18" s="52" t="s">
        <v>18</v>
      </c>
      <c r="B18" s="130">
        <f>IF(Ⅰ!B18=0,"-",+ROUND(Ⅰ!B18/1000,0))</f>
        <v>4148169</v>
      </c>
      <c r="C18" s="130">
        <f>IF(Ⅰ!C18=0,"-",+ROUND(Ⅰ!C18/1000,0))</f>
        <v>297495</v>
      </c>
      <c r="D18" s="130">
        <f>IF(Ⅰ!D18=0,"-",+ROUND(Ⅰ!D18/1000,0))</f>
        <v>58900</v>
      </c>
      <c r="E18" s="130">
        <f>IF(Ⅰ!E18=0,"-",+ROUND(Ⅰ!E18/1000,0))</f>
        <v>4386764</v>
      </c>
      <c r="F18" s="130">
        <f>IF(Ⅰ!F18=0,"-",+ROUND(Ⅰ!F18/1000,0))</f>
        <v>3178807</v>
      </c>
      <c r="G18" s="130">
        <f>IF(Ⅰ!G18=0,"-",+ROUND(Ⅰ!G18/1000,0))</f>
        <v>111031</v>
      </c>
      <c r="H18" s="130">
        <f>IF(Ⅰ!H18=0,"-",+ROUND(Ⅰ!H18/1000,0))</f>
        <v>1207957</v>
      </c>
    </row>
    <row r="19" spans="1:9">
      <c r="A19" s="64" t="s">
        <v>19</v>
      </c>
      <c r="B19" s="130">
        <f>IF(Ⅰ!B19=0,"-",+ROUND(Ⅰ!B19/1000,0))</f>
        <v>258613882</v>
      </c>
      <c r="C19" s="130">
        <f>IF(Ⅰ!C19=0,"-",+ROUND(Ⅰ!C19/1000,0))</f>
        <v>4577303</v>
      </c>
      <c r="D19" s="130">
        <f>IF(Ⅰ!D19=0,"-",+ROUND(Ⅰ!D19/1000,0))</f>
        <v>1382714</v>
      </c>
      <c r="E19" s="130">
        <f>IF(Ⅰ!E19=0,"-",+ROUND(Ⅰ!E19/1000,0))</f>
        <v>261808472</v>
      </c>
      <c r="F19" s="130">
        <f>IF(Ⅰ!F19=0,"-",+ROUND(Ⅰ!F19/1000,0))</f>
        <v>137689849</v>
      </c>
      <c r="G19" s="130">
        <f>IF(Ⅰ!G19=0,"-",+ROUND(Ⅰ!G19/1000,0))</f>
        <v>3436235</v>
      </c>
      <c r="H19" s="130">
        <f>IF(Ⅰ!H19=0,"-",+ROUND(Ⅰ!H19/1000,0))</f>
        <v>124118622</v>
      </c>
    </row>
    <row r="21" spans="1:9">
      <c r="A21" s="66" t="s">
        <v>20</v>
      </c>
      <c r="I21" s="63" t="s">
        <v>226</v>
      </c>
    </row>
    <row r="22" spans="1:9" ht="31.5">
      <c r="A22" s="64" t="s">
        <v>2</v>
      </c>
      <c r="B22" s="65" t="s">
        <v>21</v>
      </c>
      <c r="C22" s="65" t="s">
        <v>22</v>
      </c>
      <c r="D22" s="65" t="s">
        <v>23</v>
      </c>
      <c r="E22" s="65" t="s">
        <v>24</v>
      </c>
      <c r="F22" s="65" t="s">
        <v>25</v>
      </c>
      <c r="G22" s="65" t="s">
        <v>26</v>
      </c>
      <c r="H22" s="65" t="s">
        <v>27</v>
      </c>
      <c r="I22" s="65" t="s">
        <v>19</v>
      </c>
    </row>
    <row r="23" spans="1:9">
      <c r="A23" s="52" t="s">
        <v>10</v>
      </c>
      <c r="B23" s="130">
        <f>IF(Ⅰ!B23=0,"-",+ROUND(Ⅰ!B23/1000,0))</f>
        <v>1436813</v>
      </c>
      <c r="C23" s="130">
        <f>IF(Ⅰ!C23=0,"-",+ROUND(Ⅰ!C23/1000,0))</f>
        <v>21286639</v>
      </c>
      <c r="D23" s="130">
        <f>IF(Ⅰ!D23=0,"-",+ROUND(Ⅰ!D23/1000,0))</f>
        <v>3755480</v>
      </c>
      <c r="E23" s="130">
        <f>IF(Ⅰ!E23=0,"-",+ROUND(Ⅰ!E23/1000,0))</f>
        <v>5301665</v>
      </c>
      <c r="F23" s="130">
        <f>IF(Ⅰ!F23=0,"-",+ROUND(Ⅰ!F23/1000,0))</f>
        <v>11148129</v>
      </c>
      <c r="G23" s="130">
        <f>IF(Ⅰ!G23=0,"-",+ROUND(Ⅰ!G23/1000,0))</f>
        <v>512304</v>
      </c>
      <c r="H23" s="130">
        <f>IF(Ⅰ!H23=0,"-",+ROUND(Ⅰ!H23/1000,0))</f>
        <v>8678886</v>
      </c>
      <c r="I23" s="130">
        <f>IF(Ⅰ!I23=0,"-",+ROUND(Ⅰ!I23/1000,0))</f>
        <v>52119917</v>
      </c>
    </row>
    <row r="24" spans="1:9">
      <c r="A24" s="51" t="s">
        <v>11</v>
      </c>
      <c r="B24" s="130">
        <f>IF(Ⅰ!B24=0,"-",+ROUND(Ⅰ!B24/1000,0))</f>
        <v>935920</v>
      </c>
      <c r="C24" s="130">
        <f>IF(Ⅰ!C24=0,"-",+ROUND(Ⅰ!C24/1000,0))</f>
        <v>7670437</v>
      </c>
      <c r="D24" s="130">
        <f>IF(Ⅰ!D24=0,"-",+ROUND(Ⅰ!D24/1000,0))</f>
        <v>802523</v>
      </c>
      <c r="E24" s="130">
        <f>IF(Ⅰ!E24=0,"-",+ROUND(Ⅰ!E24/1000,0))</f>
        <v>550346</v>
      </c>
      <c r="F24" s="130">
        <f>IF(Ⅰ!F24=0,"-",+ROUND(Ⅰ!F24/1000,0))</f>
        <v>6801160</v>
      </c>
      <c r="G24" s="130">
        <f>IF(Ⅰ!G24=0,"-",+ROUND(Ⅰ!G24/1000,0))</f>
        <v>155938</v>
      </c>
      <c r="H24" s="130">
        <f>IF(Ⅰ!H24=0,"-",+ROUND(Ⅰ!H24/1000,0))</f>
        <v>3130981</v>
      </c>
      <c r="I24" s="130">
        <f>IF(Ⅰ!I24=0,"-",+ROUND(Ⅰ!I24/1000,0))</f>
        <v>20047305</v>
      </c>
    </row>
    <row r="25" spans="1:9">
      <c r="A25" s="51" t="s">
        <v>12</v>
      </c>
      <c r="B25" s="130" t="str">
        <f>IF(Ⅰ!B25=0,"-",+ROUND(Ⅰ!B25/1000,0))</f>
        <v>-</v>
      </c>
      <c r="C25" s="130" t="str">
        <f>IF(Ⅰ!C25=0,"-",+ROUND(Ⅰ!C25/1000,0))</f>
        <v>-</v>
      </c>
      <c r="D25" s="130" t="str">
        <f>IF(Ⅰ!D25=0,"-",+ROUND(Ⅰ!D25/1000,0))</f>
        <v>-</v>
      </c>
      <c r="E25" s="130" t="str">
        <f>IF(Ⅰ!E25=0,"-",+ROUND(Ⅰ!E25/1000,0))</f>
        <v>-</v>
      </c>
      <c r="F25" s="130">
        <f>IF(Ⅰ!F25=0,"-",+ROUND(Ⅰ!F25/1000,0))</f>
        <v>1180303</v>
      </c>
      <c r="G25" s="130" t="str">
        <f>IF(Ⅰ!G25=0,"-",+ROUND(Ⅰ!G25/1000,0))</f>
        <v>-</v>
      </c>
      <c r="H25" s="130" t="str">
        <f>IF(Ⅰ!H25=0,"-",+ROUND(Ⅰ!H25/1000,0))</f>
        <v>-</v>
      </c>
      <c r="I25" s="130">
        <f>IF(Ⅰ!I25=0,"-",+ROUND(Ⅰ!I25/1000,0))</f>
        <v>1180303</v>
      </c>
    </row>
    <row r="26" spans="1:9">
      <c r="A26" s="51" t="s">
        <v>13</v>
      </c>
      <c r="B26" s="130">
        <f>IF(Ⅰ!B26=0,"-",+ROUND(Ⅰ!B26/1000,0))</f>
        <v>500800</v>
      </c>
      <c r="C26" s="130">
        <f>IF(Ⅰ!C26=0,"-",+ROUND(Ⅰ!C26/1000,0))</f>
        <v>13568212</v>
      </c>
      <c r="D26" s="130">
        <f>IF(Ⅰ!D26=0,"-",+ROUND(Ⅰ!D26/1000,0))</f>
        <v>2880238</v>
      </c>
      <c r="E26" s="130">
        <f>IF(Ⅰ!E26=0,"-",+ROUND(Ⅰ!E26/1000,0))</f>
        <v>1775507</v>
      </c>
      <c r="F26" s="130">
        <f>IF(Ⅰ!F26=0,"-",+ROUND(Ⅰ!F26/1000,0))</f>
        <v>2864702</v>
      </c>
      <c r="G26" s="130">
        <f>IF(Ⅰ!G26=0,"-",+ROUND(Ⅰ!G26/1000,0))</f>
        <v>273492</v>
      </c>
      <c r="H26" s="130">
        <f>IF(Ⅰ!H26=0,"-",+ROUND(Ⅰ!H26/1000,0))</f>
        <v>5105604</v>
      </c>
      <c r="I26" s="130">
        <f>IF(Ⅰ!I26=0,"-",+ROUND(Ⅰ!I26/1000,0))</f>
        <v>26968555</v>
      </c>
    </row>
    <row r="27" spans="1:9">
      <c r="A27" s="51" t="s">
        <v>14</v>
      </c>
      <c r="B27" s="130">
        <f>IF(Ⅰ!B27=0,"-",+ROUND(Ⅰ!B27/1000,0))</f>
        <v>94</v>
      </c>
      <c r="C27" s="130">
        <f>IF(Ⅰ!C27=0,"-",+ROUND(Ⅰ!C27/1000,0))</f>
        <v>44290</v>
      </c>
      <c r="D27" s="130">
        <f>IF(Ⅰ!D27=0,"-",+ROUND(Ⅰ!D27/1000,0))</f>
        <v>29479</v>
      </c>
      <c r="E27" s="130">
        <f>IF(Ⅰ!E27=0,"-",+ROUND(Ⅰ!E27/1000,0))</f>
        <v>4129</v>
      </c>
      <c r="F27" s="130">
        <f>IF(Ⅰ!F27=0,"-",+ROUND(Ⅰ!F27/1000,0))</f>
        <v>290084</v>
      </c>
      <c r="G27" s="130">
        <f>IF(Ⅰ!G27=0,"-",+ROUND(Ⅰ!G27/1000,0))</f>
        <v>82875</v>
      </c>
      <c r="H27" s="130">
        <f>IF(Ⅰ!H27=0,"-",+ROUND(Ⅰ!H27/1000,0))</f>
        <v>99537</v>
      </c>
      <c r="I27" s="130">
        <f>IF(Ⅰ!I27=0,"-",+ROUND(Ⅰ!I27/1000,0))</f>
        <v>550487</v>
      </c>
    </row>
    <row r="28" spans="1:9">
      <c r="A28" s="51" t="s">
        <v>15</v>
      </c>
      <c r="B28" s="130" t="str">
        <f>IF(Ⅰ!B28=0,"-",+ROUND(Ⅰ!B28/1000,0))</f>
        <v>-</v>
      </c>
      <c r="C28" s="130" t="str">
        <f>IF(Ⅰ!C28=0,"-",+ROUND(Ⅰ!C28/1000,0))</f>
        <v>-</v>
      </c>
      <c r="D28" s="130" t="str">
        <f>IF(Ⅰ!D28=0,"-",+ROUND(Ⅰ!D28/1000,0))</f>
        <v>-</v>
      </c>
      <c r="E28" s="130">
        <f>IF(Ⅰ!E28=0,"-",+ROUND(Ⅰ!E28/1000,0))</f>
        <v>2888683</v>
      </c>
      <c r="F28" s="130" t="str">
        <f>IF(Ⅰ!F28=0,"-",+ROUND(Ⅰ!F28/1000,0))</f>
        <v>-</v>
      </c>
      <c r="G28" s="130" t="str">
        <f>IF(Ⅰ!G28=0,"-",+ROUND(Ⅰ!G28/1000,0))</f>
        <v>-</v>
      </c>
      <c r="H28" s="130">
        <f>IF(Ⅰ!H28=0,"-",+ROUND(Ⅰ!H28/1000,0))</f>
        <v>333848</v>
      </c>
      <c r="I28" s="130">
        <f>IF(Ⅰ!I28=0,"-",+ROUND(Ⅰ!I28/1000,0))</f>
        <v>3222531</v>
      </c>
    </row>
    <row r="29" spans="1:9">
      <c r="A29" s="51" t="s">
        <v>16</v>
      </c>
      <c r="B29" s="130" t="str">
        <f>IF(Ⅰ!B29=0,"-",+ROUND(Ⅰ!B29/1000,0))</f>
        <v>-</v>
      </c>
      <c r="C29" s="130">
        <f>IF(Ⅰ!C29=0,"-",+ROUND(Ⅰ!C29/1000,0))</f>
        <v>3700</v>
      </c>
      <c r="D29" s="130">
        <f>IF(Ⅰ!D29=0,"-",+ROUND(Ⅰ!D29/1000,0))</f>
        <v>43240</v>
      </c>
      <c r="E29" s="130">
        <f>IF(Ⅰ!E29=0,"-",+ROUND(Ⅰ!E29/1000,0))</f>
        <v>83000</v>
      </c>
      <c r="F29" s="130">
        <f>IF(Ⅰ!F29=0,"-",+ROUND(Ⅰ!F29/1000,0))</f>
        <v>11880</v>
      </c>
      <c r="G29" s="130" t="str">
        <f>IF(Ⅰ!G29=0,"-",+ROUND(Ⅰ!G29/1000,0))</f>
        <v>-</v>
      </c>
      <c r="H29" s="130">
        <f>IF(Ⅰ!H29=0,"-",+ROUND(Ⅰ!H29/1000,0))</f>
        <v>8916</v>
      </c>
      <c r="I29" s="130">
        <f>IF(Ⅰ!I29=0,"-",+ROUND(Ⅰ!I29/1000,0))</f>
        <v>150736</v>
      </c>
    </row>
    <row r="30" spans="1:9">
      <c r="A30" s="52" t="s">
        <v>17</v>
      </c>
      <c r="B30" s="130">
        <f>IF(Ⅰ!B30=0,"-",+ROUND(Ⅰ!B30/1000,0))</f>
        <v>67964981</v>
      </c>
      <c r="C30" s="130" t="str">
        <f>IF(Ⅰ!C30=0,"-",+ROUND(Ⅰ!C30/1000,0))</f>
        <v>-</v>
      </c>
      <c r="D30" s="130" t="str">
        <f>IF(Ⅰ!D30=0,"-",+ROUND(Ⅰ!D30/1000,0))</f>
        <v>-</v>
      </c>
      <c r="E30" s="130" t="str">
        <f>IF(Ⅰ!E30=0,"-",+ROUND(Ⅰ!E30/1000,0))</f>
        <v>-</v>
      </c>
      <c r="F30" s="130">
        <f>IF(Ⅰ!F30=0,"-",+ROUND(Ⅰ!F30/1000,0))</f>
        <v>77</v>
      </c>
      <c r="G30" s="130" t="str">
        <f>IF(Ⅰ!G30=0,"-",+ROUND(Ⅰ!G30/1000,0))</f>
        <v>-</v>
      </c>
      <c r="H30" s="130">
        <f>IF(Ⅰ!H30=0,"-",+ROUND(Ⅰ!H30/1000,0))</f>
        <v>2825690</v>
      </c>
      <c r="I30" s="130">
        <f>IF(Ⅰ!I30=0,"-",+ROUND(Ⅰ!I30/1000,0))</f>
        <v>70790748</v>
      </c>
    </row>
    <row r="31" spans="1:9">
      <c r="A31" s="51" t="s">
        <v>11</v>
      </c>
      <c r="B31" s="130">
        <f>IF(Ⅰ!B31=0,"-",+ROUND(Ⅰ!B31/1000,0))</f>
        <v>46577934</v>
      </c>
      <c r="C31" s="130" t="str">
        <f>IF(Ⅰ!C31=0,"-",+ROUND(Ⅰ!C31/1000,0))</f>
        <v>-</v>
      </c>
      <c r="D31" s="130" t="str">
        <f>IF(Ⅰ!D31=0,"-",+ROUND(Ⅰ!D31/1000,0))</f>
        <v>-</v>
      </c>
      <c r="E31" s="130" t="str">
        <f>IF(Ⅰ!E31=0,"-",+ROUND(Ⅰ!E31/1000,0))</f>
        <v>-</v>
      </c>
      <c r="F31" s="130">
        <f>IF(Ⅰ!F31=0,"-",+ROUND(Ⅰ!F31/1000,0))</f>
        <v>77</v>
      </c>
      <c r="G31" s="130" t="str">
        <f>IF(Ⅰ!G31=0,"-",+ROUND(Ⅰ!G31/1000,0))</f>
        <v>-</v>
      </c>
      <c r="H31" s="130">
        <f>IF(Ⅰ!H31=0,"-",+ROUND(Ⅰ!H31/1000,0))</f>
        <v>247464</v>
      </c>
      <c r="I31" s="130">
        <f>IF(Ⅰ!I31=0,"-",+ROUND(Ⅰ!I31/1000,0))</f>
        <v>46825475</v>
      </c>
    </row>
    <row r="32" spans="1:9">
      <c r="A32" s="51" t="s">
        <v>13</v>
      </c>
      <c r="B32" s="130">
        <f>IF(Ⅰ!B32=0,"-",+ROUND(Ⅰ!B32/1000,0))</f>
        <v>113284</v>
      </c>
      <c r="C32" s="130" t="str">
        <f>IF(Ⅰ!C32=0,"-",+ROUND(Ⅰ!C32/1000,0))</f>
        <v>-</v>
      </c>
      <c r="D32" s="130" t="str">
        <f>IF(Ⅰ!D32=0,"-",+ROUND(Ⅰ!D32/1000,0))</f>
        <v>-</v>
      </c>
      <c r="E32" s="130" t="str">
        <f>IF(Ⅰ!E32=0,"-",+ROUND(Ⅰ!E32/1000,0))</f>
        <v>-</v>
      </c>
      <c r="F32" s="130" t="str">
        <f>IF(Ⅰ!F32=0,"-",+ROUND(Ⅰ!F32/1000,0))</f>
        <v>-</v>
      </c>
      <c r="G32" s="130" t="str">
        <f>IF(Ⅰ!G32=0,"-",+ROUND(Ⅰ!G32/1000,0))</f>
        <v>-</v>
      </c>
      <c r="H32" s="130">
        <f>IF(Ⅰ!H32=0,"-",+ROUND(Ⅰ!H32/1000,0))</f>
        <v>412498</v>
      </c>
      <c r="I32" s="130">
        <f>IF(Ⅰ!I32=0,"-",+ROUND(Ⅰ!I32/1000,0))</f>
        <v>525782</v>
      </c>
    </row>
    <row r="33" spans="1:9">
      <c r="A33" s="51" t="s">
        <v>14</v>
      </c>
      <c r="B33" s="130">
        <f>IF(Ⅰ!B33=0,"-",+ROUND(Ⅰ!B33/1000,0))</f>
        <v>20283474</v>
      </c>
      <c r="C33" s="130" t="str">
        <f>IF(Ⅰ!C33=0,"-",+ROUND(Ⅰ!C33/1000,0))</f>
        <v>-</v>
      </c>
      <c r="D33" s="130" t="str">
        <f>IF(Ⅰ!D33=0,"-",+ROUND(Ⅰ!D33/1000,0))</f>
        <v>-</v>
      </c>
      <c r="E33" s="130" t="str">
        <f>IF(Ⅰ!E33=0,"-",+ROUND(Ⅰ!E33/1000,0))</f>
        <v>-</v>
      </c>
      <c r="F33" s="130" t="str">
        <f>IF(Ⅰ!F33=0,"-",+ROUND(Ⅰ!F33/1000,0))</f>
        <v>-</v>
      </c>
      <c r="G33" s="130" t="str">
        <f>IF(Ⅰ!G33=0,"-",+ROUND(Ⅰ!G33/1000,0))</f>
        <v>-</v>
      </c>
      <c r="H33" s="130" t="str">
        <f>IF(Ⅰ!H33=0,"-",+ROUND(Ⅰ!H33/1000,0))</f>
        <v>-</v>
      </c>
      <c r="I33" s="130">
        <f>IF(Ⅰ!I33=0,"-",+ROUND(Ⅰ!I33/1000,0))</f>
        <v>20283474</v>
      </c>
    </row>
    <row r="34" spans="1:9">
      <c r="A34" s="51" t="s">
        <v>15</v>
      </c>
      <c r="B34" s="130" t="str">
        <f>IF(Ⅰ!B34=0,"-",+ROUND(Ⅰ!B34/1000,0))</f>
        <v>-</v>
      </c>
      <c r="C34" s="130" t="str">
        <f>IF(Ⅰ!C34=0,"-",+ROUND(Ⅰ!C34/1000,0))</f>
        <v>-</v>
      </c>
      <c r="D34" s="130" t="str">
        <f>IF(Ⅰ!D34=0,"-",+ROUND(Ⅰ!D34/1000,0))</f>
        <v>-</v>
      </c>
      <c r="E34" s="130" t="str">
        <f>IF(Ⅰ!E34=0,"-",+ROUND(Ⅰ!E34/1000,0))</f>
        <v>-</v>
      </c>
      <c r="F34" s="130" t="str">
        <f>IF(Ⅰ!F34=0,"-",+ROUND(Ⅰ!F34/1000,0))</f>
        <v>-</v>
      </c>
      <c r="G34" s="130" t="str">
        <f>IF(Ⅰ!G34=0,"-",+ROUND(Ⅰ!G34/1000,0))</f>
        <v>-</v>
      </c>
      <c r="H34" s="130">
        <f>IF(Ⅰ!H34=0,"-",+ROUND(Ⅰ!H34/1000,0))</f>
        <v>2165728</v>
      </c>
      <c r="I34" s="130">
        <f>IF(Ⅰ!I34=0,"-",+ROUND(Ⅰ!I34/1000,0))</f>
        <v>2165728</v>
      </c>
    </row>
    <row r="35" spans="1:9">
      <c r="A35" s="51" t="s">
        <v>16</v>
      </c>
      <c r="B35" s="130">
        <f>IF(Ⅰ!B35=0,"-",+ROUND(Ⅰ!B35/1000,0))</f>
        <v>990289</v>
      </c>
      <c r="C35" s="130" t="str">
        <f>IF(Ⅰ!C35=0,"-",+ROUND(Ⅰ!C35/1000,0))</f>
        <v>-</v>
      </c>
      <c r="D35" s="130" t="str">
        <f>IF(Ⅰ!D35=0,"-",+ROUND(Ⅰ!D35/1000,0))</f>
        <v>-</v>
      </c>
      <c r="E35" s="130" t="str">
        <f>IF(Ⅰ!E35=0,"-",+ROUND(Ⅰ!E35/1000,0))</f>
        <v>-</v>
      </c>
      <c r="F35" s="130" t="str">
        <f>IF(Ⅰ!F35=0,"-",+ROUND(Ⅰ!F35/1000,0))</f>
        <v>-</v>
      </c>
      <c r="G35" s="130" t="str">
        <f>IF(Ⅰ!G35=0,"-",+ROUND(Ⅰ!G35/1000,0))</f>
        <v>-</v>
      </c>
      <c r="H35" s="130" t="str">
        <f>IF(Ⅰ!H35=0,"-",+ROUND(Ⅰ!H35/1000,0))</f>
        <v>-</v>
      </c>
      <c r="I35" s="130">
        <f>IF(Ⅰ!I35=0,"-",+ROUND(Ⅰ!I35/1000,0))</f>
        <v>990289</v>
      </c>
    </row>
    <row r="36" spans="1:9">
      <c r="A36" s="52" t="s">
        <v>18</v>
      </c>
      <c r="B36" s="130">
        <f>IF(Ⅰ!B36=0,"-",+ROUND(Ⅰ!B36/1000,0))</f>
        <v>324412</v>
      </c>
      <c r="C36" s="130">
        <f>IF(Ⅰ!C36=0,"-",+ROUND(Ⅰ!C36/1000,0))</f>
        <v>605502</v>
      </c>
      <c r="D36" s="130">
        <f>IF(Ⅰ!D36=0,"-",+ROUND(Ⅰ!D36/1000,0))</f>
        <v>15116</v>
      </c>
      <c r="E36" s="130">
        <f>IF(Ⅰ!E36=0,"-",+ROUND(Ⅰ!E36/1000,0))</f>
        <v>113609</v>
      </c>
      <c r="F36" s="130">
        <f>IF(Ⅰ!F36=0,"-",+ROUND(Ⅰ!F36/1000,0))</f>
        <v>2391</v>
      </c>
      <c r="G36" s="130">
        <f>IF(Ⅰ!G36=0,"-",+ROUND(Ⅰ!G36/1000,0))</f>
        <v>77011</v>
      </c>
      <c r="H36" s="130">
        <f>IF(Ⅰ!H36=0,"-",+ROUND(Ⅰ!H36/1000,0))</f>
        <v>69916</v>
      </c>
      <c r="I36" s="130">
        <f>IF(Ⅰ!I36=0,"-",+ROUND(Ⅰ!I36/1000,0))</f>
        <v>1207957</v>
      </c>
    </row>
    <row r="37" spans="1:9">
      <c r="A37" s="64" t="s">
        <v>19</v>
      </c>
      <c r="B37" s="130">
        <f>IF(Ⅰ!B37=0,"-",+ROUND(Ⅰ!B37/1000,0))</f>
        <v>69726206</v>
      </c>
      <c r="C37" s="130">
        <f>IF(Ⅰ!C37=0,"-",+ROUND(Ⅰ!C37/1000,0))</f>
        <v>21892141</v>
      </c>
      <c r="D37" s="130">
        <f>IF(Ⅰ!D37=0,"-",+ROUND(Ⅰ!D37/1000,0))</f>
        <v>3770597</v>
      </c>
      <c r="E37" s="130">
        <f>IF(Ⅰ!E37=0,"-",+ROUND(Ⅰ!E37/1000,0))</f>
        <v>5415274</v>
      </c>
      <c r="F37" s="130">
        <f>IF(Ⅰ!F37=0,"-",+ROUND(Ⅰ!F37/1000,0))</f>
        <v>11150598</v>
      </c>
      <c r="G37" s="130">
        <f>IF(Ⅰ!G37=0,"-",+ROUND(Ⅰ!G37/1000,0))</f>
        <v>589315</v>
      </c>
      <c r="H37" s="130">
        <f>IF(Ⅰ!H37=0,"-",+ROUND(Ⅰ!H37/1000,0))</f>
        <v>11574491</v>
      </c>
      <c r="I37" s="130">
        <f>IF(Ⅰ!I37=0,"-",+ROUND(Ⅰ!I37/1000,0))</f>
        <v>124118622</v>
      </c>
    </row>
  </sheetData>
  <phoneticPr fontId="4"/>
  <pageMargins left="0.7" right="0.7" top="0.75" bottom="0.75" header="0.3" footer="0.3"/>
  <pageSetup paperSize="9" orientation="landscape" r:id="rId1"/>
  <rowBreaks count="1" manualBreakCount="1">
    <brk id="20"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topLeftCell="A10" zoomScaleNormal="100" workbookViewId="0">
      <selection activeCell="H19" sqref="H19"/>
    </sheetView>
  </sheetViews>
  <sheetFormatPr defaultRowHeight="18.75"/>
  <cols>
    <col min="1" max="1" width="20.875" style="61" customWidth="1"/>
    <col min="2" max="11" width="10" style="61" customWidth="1"/>
    <col min="12" max="16384" width="9" style="61"/>
  </cols>
  <sheetData>
    <row r="1" spans="1:11">
      <c r="A1" s="62" t="s">
        <v>29</v>
      </c>
    </row>
    <row r="2" spans="1:11">
      <c r="A2" s="97" t="s">
        <v>30</v>
      </c>
      <c r="J2" s="98" t="s">
        <v>226</v>
      </c>
    </row>
    <row r="3" spans="1:11" ht="51">
      <c r="A3" s="99" t="s">
        <v>31</v>
      </c>
      <c r="B3" s="100" t="s">
        <v>214</v>
      </c>
      <c r="C3" s="100" t="s">
        <v>215</v>
      </c>
      <c r="D3" s="100" t="s">
        <v>216</v>
      </c>
      <c r="E3" s="100" t="s">
        <v>217</v>
      </c>
      <c r="F3" s="100" t="s">
        <v>218</v>
      </c>
      <c r="G3" s="100" t="s">
        <v>219</v>
      </c>
      <c r="H3" s="100" t="s">
        <v>220</v>
      </c>
      <c r="I3" s="100" t="s">
        <v>213</v>
      </c>
      <c r="J3" s="100" t="s">
        <v>32</v>
      </c>
    </row>
    <row r="4" spans="1:11">
      <c r="A4" s="101" t="s">
        <v>33</v>
      </c>
      <c r="B4" s="131">
        <f>+IF(Ⅱ!B4=0,"-",ROUND(Ⅱ!B4/1000,0))</f>
        <v>10000</v>
      </c>
      <c r="C4" s="131">
        <f>+IF(Ⅱ!C4=0,"-",ROUND(Ⅱ!C4/1000,0))</f>
        <v>34099</v>
      </c>
      <c r="D4" s="131">
        <f>+IF(Ⅱ!D4=0,"-",ROUND(Ⅱ!D4/1000,0))</f>
        <v>3566</v>
      </c>
      <c r="E4" s="131">
        <f>+IF(Ⅱ!E4=0,"-",ROUND(Ⅱ!E4/1000,0))</f>
        <v>30533</v>
      </c>
      <c r="F4" s="131">
        <f>+IF(Ⅱ!F4=0,"-",ROUND(Ⅱ!F4/1000,0))</f>
        <v>20000</v>
      </c>
      <c r="G4" s="102">
        <f>+ROUND(B4*100/F4,2)</f>
        <v>50</v>
      </c>
      <c r="H4" s="131">
        <f>+IF(Ⅱ!H4=0,"-",ROUND(Ⅱ!H4/1000,0))</f>
        <v>15266</v>
      </c>
      <c r="I4" s="131" t="str">
        <f>+IF(Ⅱ!I4=0,"-",ROUND(Ⅱ!I4/1000,0))</f>
        <v>-</v>
      </c>
      <c r="J4" s="131">
        <f>+IF(Ⅱ!J4=0,"-",ROUND(Ⅱ!J4/1000,0))</f>
        <v>10000</v>
      </c>
    </row>
    <row r="5" spans="1:11">
      <c r="A5" s="101" t="s">
        <v>34</v>
      </c>
      <c r="B5" s="131">
        <f>+IF(Ⅱ!B5=0,"-",ROUND(Ⅱ!B5/1000,0))</f>
        <v>6000</v>
      </c>
      <c r="C5" s="131">
        <f>+IF(Ⅱ!C5=0,"-",ROUND(Ⅱ!C5/1000,0))</f>
        <v>207798</v>
      </c>
      <c r="D5" s="131">
        <f>+IF(Ⅱ!D5=0,"-",ROUND(Ⅱ!D5/1000,0))</f>
        <v>99000</v>
      </c>
      <c r="E5" s="131">
        <f>+IF(Ⅱ!E5=0,"-",ROUND(Ⅱ!E5/1000,0))</f>
        <v>108798</v>
      </c>
      <c r="F5" s="131">
        <f>+IF(Ⅱ!F5=0,"-",ROUND(Ⅱ!F5/1000,0))</f>
        <v>6000</v>
      </c>
      <c r="G5" s="102">
        <f t="shared" ref="G5:G11" si="0">+ROUND(B5*100/F5,2)</f>
        <v>100</v>
      </c>
      <c r="H5" s="131">
        <f>+IF(Ⅱ!H5=0,"-",ROUND(Ⅱ!H5/1000,0))</f>
        <v>108798</v>
      </c>
      <c r="I5" s="131" t="str">
        <f>+IF(Ⅱ!I5=0,"-",ROUND(Ⅱ!I5/1000,0))</f>
        <v>-</v>
      </c>
      <c r="J5" s="131">
        <f>+IF(Ⅱ!J5=0,"-",ROUND(Ⅱ!J5/1000,0))</f>
        <v>6000</v>
      </c>
    </row>
    <row r="6" spans="1:11">
      <c r="A6" s="101" t="s">
        <v>35</v>
      </c>
      <c r="B6" s="131">
        <f>+IF(Ⅱ!B6=0,"-",ROUND(Ⅱ!B6/1000,0))</f>
        <v>40000</v>
      </c>
      <c r="C6" s="131">
        <f>+IF(Ⅱ!C6=0,"-",ROUND(Ⅱ!C6/1000,0))</f>
        <v>80893</v>
      </c>
      <c r="D6" s="131">
        <f>+IF(Ⅱ!D6=0,"-",ROUND(Ⅱ!D6/1000,0))</f>
        <v>1375</v>
      </c>
      <c r="E6" s="131">
        <f>+IF(Ⅱ!E6=0,"-",ROUND(Ⅱ!E6/1000,0))</f>
        <v>79519</v>
      </c>
      <c r="F6" s="131">
        <f>+IF(Ⅱ!F6=0,"-",ROUND(Ⅱ!F6/1000,0))</f>
        <v>40000</v>
      </c>
      <c r="G6" s="102">
        <f t="shared" si="0"/>
        <v>100</v>
      </c>
      <c r="H6" s="131">
        <f>+IF(Ⅱ!H6=0,"-",ROUND(Ⅱ!H6/1000,0))</f>
        <v>79519</v>
      </c>
      <c r="I6" s="131" t="str">
        <f>+IF(Ⅱ!I6=0,"-",ROUND(Ⅱ!I6/1000,0))</f>
        <v>-</v>
      </c>
      <c r="J6" s="131">
        <f>+IF(Ⅱ!J6=0,"-",ROUND(Ⅱ!J6/1000,0))</f>
        <v>40000</v>
      </c>
    </row>
    <row r="7" spans="1:11">
      <c r="A7" s="103" t="s">
        <v>36</v>
      </c>
      <c r="B7" s="131">
        <f>+IF(Ⅱ!B7=0,"-",ROUND(Ⅱ!B7/1000,0))</f>
        <v>4250</v>
      </c>
      <c r="C7" s="131">
        <f>+IF(Ⅱ!C7=0,"-",ROUND(Ⅱ!C7/1000,0))</f>
        <v>13128</v>
      </c>
      <c r="D7" s="131">
        <f>+IF(Ⅱ!D7=0,"-",ROUND(Ⅱ!D7/1000,0))</f>
        <v>12305</v>
      </c>
      <c r="E7" s="131">
        <f>+IF(Ⅱ!E7=0,"-",ROUND(Ⅱ!E7/1000,0))</f>
        <v>824</v>
      </c>
      <c r="F7" s="131">
        <f>+IF(Ⅱ!F7=0,"-",ROUND(Ⅱ!F7/1000,0))</f>
        <v>8550</v>
      </c>
      <c r="G7" s="102">
        <f t="shared" si="0"/>
        <v>49.71</v>
      </c>
      <c r="H7" s="131">
        <f>+IF(Ⅱ!H7=0,"-",ROUND(Ⅱ!H7/1000,0))</f>
        <v>409</v>
      </c>
      <c r="I7" s="131">
        <f>+IF(Ⅱ!I7=0,"-",ROUND(Ⅱ!I7/1000,0))</f>
        <v>3841</v>
      </c>
      <c r="J7" s="131">
        <f>+IF(Ⅱ!J7=0,"-",ROUND(Ⅱ!J7/1000,0))</f>
        <v>4250</v>
      </c>
    </row>
    <row r="8" spans="1:11">
      <c r="A8" s="101" t="s">
        <v>37</v>
      </c>
      <c r="B8" s="131">
        <f>+IF(Ⅱ!B8=0,"-",ROUND(Ⅱ!B8/1000,0))</f>
        <v>31000</v>
      </c>
      <c r="C8" s="131">
        <f>+IF(Ⅱ!C8=0,"-",ROUND(Ⅱ!C8/1000,0))</f>
        <v>59320</v>
      </c>
      <c r="D8" s="131">
        <f>+IF(Ⅱ!D8=0,"-",ROUND(Ⅱ!D8/1000,0))</f>
        <v>10395</v>
      </c>
      <c r="E8" s="131">
        <f>+IF(Ⅱ!E8=0,"-",ROUND(Ⅱ!E8/1000,0))</f>
        <v>48925</v>
      </c>
      <c r="F8" s="131">
        <f>+IF(Ⅱ!F8=0,"-",ROUND(Ⅱ!F8/1000,0))</f>
        <v>31000</v>
      </c>
      <c r="G8" s="102">
        <f t="shared" si="0"/>
        <v>100</v>
      </c>
      <c r="H8" s="131">
        <f>+IF(Ⅱ!H8=0,"-",ROUND(Ⅱ!H8/1000,0))</f>
        <v>48925</v>
      </c>
      <c r="I8" s="131" t="str">
        <f>+IF(Ⅱ!I8=0,"-",ROUND(Ⅱ!I8/1000,0))</f>
        <v>-</v>
      </c>
      <c r="J8" s="131">
        <f>+IF(Ⅱ!J8=0,"-",ROUND(Ⅱ!J8/1000,0))</f>
        <v>31000</v>
      </c>
    </row>
    <row r="9" spans="1:11">
      <c r="A9" s="101" t="s">
        <v>38</v>
      </c>
      <c r="B9" s="131">
        <f>+IF(Ⅱ!B9=0,"-",ROUND(Ⅱ!B9/1000,0))</f>
        <v>22000</v>
      </c>
      <c r="C9" s="131">
        <f>+IF(Ⅱ!C9=0,"-",ROUND(Ⅱ!C9/1000,0))</f>
        <v>12493</v>
      </c>
      <c r="D9" s="131">
        <f>+IF(Ⅱ!D9=0,"-",ROUND(Ⅱ!D9/1000,0))</f>
        <v>892</v>
      </c>
      <c r="E9" s="131">
        <f>+IF(Ⅱ!E9=0,"-",ROUND(Ⅱ!E9/1000,0))</f>
        <v>11600</v>
      </c>
      <c r="F9" s="131">
        <f>+IF(Ⅱ!F9=0,"-",ROUND(Ⅱ!F9/1000,0))</f>
        <v>22000</v>
      </c>
      <c r="G9" s="102">
        <f t="shared" si="0"/>
        <v>100</v>
      </c>
      <c r="H9" s="131">
        <f>+IF(Ⅱ!H9=0,"-",ROUND(Ⅱ!H9/1000,0))</f>
        <v>11600</v>
      </c>
      <c r="I9" s="131">
        <f>+IF(Ⅱ!I9=0,"-",ROUND(Ⅱ!I9/1000,0))</f>
        <v>10400</v>
      </c>
      <c r="J9" s="131">
        <f>+IF(Ⅱ!J9=0,"-",ROUND(Ⅱ!J9/1000,0))</f>
        <v>22000</v>
      </c>
    </row>
    <row r="10" spans="1:11">
      <c r="A10" s="101" t="s">
        <v>39</v>
      </c>
      <c r="B10" s="131">
        <f>+IF(Ⅱ!B10=0,"-",ROUND(Ⅱ!B10/1000,0))</f>
        <v>60000</v>
      </c>
      <c r="C10" s="131">
        <f>+IF(Ⅱ!C10=0,"-",ROUND(Ⅱ!C10/1000,0))</f>
        <v>518668</v>
      </c>
      <c r="D10" s="131">
        <f>+IF(Ⅱ!D10=0,"-",ROUND(Ⅱ!D10/1000,0))</f>
        <v>51368</v>
      </c>
      <c r="E10" s="131">
        <f>+IF(Ⅱ!E10=0,"-",ROUND(Ⅱ!E10/1000,0))</f>
        <v>467300</v>
      </c>
      <c r="F10" s="131">
        <f>+IF(Ⅱ!F10=0,"-",ROUND(Ⅱ!F10/1000,0))</f>
        <v>10000</v>
      </c>
      <c r="G10" s="102">
        <f t="shared" si="0"/>
        <v>600</v>
      </c>
      <c r="H10" s="131">
        <f>+IF(Ⅱ!H10=0,"-",ROUND(Ⅱ!H10/1000,0))</f>
        <v>2803801</v>
      </c>
      <c r="I10" s="131" t="str">
        <f>+IF(Ⅱ!I10=0,"-",ROUND(Ⅱ!I10/1000,0))</f>
        <v>-</v>
      </c>
      <c r="J10" s="131">
        <f>+IF(Ⅱ!J10=0,"-",ROUND(Ⅱ!J10/1000,0))</f>
        <v>60000</v>
      </c>
    </row>
    <row r="11" spans="1:11">
      <c r="A11" s="101" t="s">
        <v>40</v>
      </c>
      <c r="B11" s="131">
        <f>+IF(Ⅱ!B11=0,"-",ROUND(Ⅱ!B11/1000,0))</f>
        <v>872964</v>
      </c>
      <c r="C11" s="131">
        <f>+IF(Ⅱ!C11=0,"-",ROUND(Ⅱ!C11/1000,0))</f>
        <v>1701285</v>
      </c>
      <c r="D11" s="131">
        <f>+IF(Ⅱ!D11=0,"-",ROUND(Ⅱ!D11/1000,0))</f>
        <v>891342</v>
      </c>
      <c r="E11" s="131">
        <f>+IF(Ⅱ!E11=0,"-",ROUND(Ⅱ!E11/1000,0))</f>
        <v>809943</v>
      </c>
      <c r="F11" s="131">
        <f>+IF(Ⅱ!F11=0,"-",ROUND(Ⅱ!F11/1000,0))</f>
        <v>872964</v>
      </c>
      <c r="G11" s="102">
        <f t="shared" si="0"/>
        <v>100</v>
      </c>
      <c r="H11" s="131">
        <f>+IF(Ⅱ!H11=0,"-",ROUND(Ⅱ!H11/1000,0))</f>
        <v>809943</v>
      </c>
      <c r="I11" s="131" t="str">
        <f>+IF(Ⅱ!I11=0,"-",ROUND(Ⅱ!I11/1000,0))</f>
        <v>-</v>
      </c>
      <c r="J11" s="131">
        <f>+IF(Ⅱ!J11=0,"-",ROUND(Ⅱ!J11/1000,0))</f>
        <v>872964</v>
      </c>
    </row>
    <row r="12" spans="1:11">
      <c r="A12" s="99" t="s">
        <v>19</v>
      </c>
      <c r="B12" s="131">
        <f>+IF(Ⅱ!B12=0,"-",ROUND(Ⅱ!B12/1000,0))+1</f>
        <v>1046215</v>
      </c>
      <c r="C12" s="131">
        <f>+IF(Ⅱ!C12=0,"-",ROUND(Ⅱ!C12/1000,0))</f>
        <v>2627684</v>
      </c>
      <c r="D12" s="131">
        <f>+IF(Ⅱ!D12=0,"-",ROUND(Ⅱ!D12/1000,0))</f>
        <v>1070243</v>
      </c>
      <c r="E12" s="131">
        <f>+IF(Ⅱ!E12=0,"-",ROUND(Ⅱ!E12/1000,0))</f>
        <v>1557441</v>
      </c>
      <c r="F12" s="131">
        <f>+IF(Ⅱ!F12=0,"-",ROUND(Ⅱ!F12/1000,0))</f>
        <v>1010514</v>
      </c>
      <c r="G12" s="104"/>
      <c r="H12" s="131">
        <f>+IF(Ⅱ!H12=0,"-",ROUND(Ⅱ!H12/1000,0))</f>
        <v>3878262</v>
      </c>
      <c r="I12" s="131">
        <f>+IF(Ⅱ!I12=0,"-",ROUND(Ⅱ!I12/1000,0))</f>
        <v>14240</v>
      </c>
      <c r="J12" s="131">
        <f>+IF(Ⅱ!J12=0,"-",ROUND(Ⅱ!J12/1000,0))</f>
        <v>1046214</v>
      </c>
    </row>
    <row r="14" spans="1:11">
      <c r="A14" s="97" t="s">
        <v>41</v>
      </c>
      <c r="K14" s="98" t="s">
        <v>226</v>
      </c>
    </row>
    <row r="15" spans="1:11" ht="51">
      <c r="A15" s="99" t="s">
        <v>31</v>
      </c>
      <c r="B15" s="100" t="s">
        <v>221</v>
      </c>
      <c r="C15" s="100" t="s">
        <v>215</v>
      </c>
      <c r="D15" s="100" t="s">
        <v>216</v>
      </c>
      <c r="E15" s="100" t="s">
        <v>217</v>
      </c>
      <c r="F15" s="100" t="s">
        <v>218</v>
      </c>
      <c r="G15" s="100" t="s">
        <v>219</v>
      </c>
      <c r="H15" s="100" t="s">
        <v>220</v>
      </c>
      <c r="I15" s="100" t="s">
        <v>222</v>
      </c>
      <c r="J15" s="100" t="s">
        <v>223</v>
      </c>
      <c r="K15" s="100" t="s">
        <v>42</v>
      </c>
    </row>
    <row r="16" spans="1:11">
      <c r="A16" s="101" t="s">
        <v>43</v>
      </c>
      <c r="B16" s="131">
        <f>+IF(Ⅱ!B16=0,"-",ROUND(Ⅱ!B16/1000,0))</f>
        <v>200</v>
      </c>
      <c r="C16" s="131">
        <f>+IF(Ⅱ!C16=0,"-",ROUND(Ⅱ!C16/1000,0))</f>
        <v>23811941</v>
      </c>
      <c r="D16" s="131">
        <f>+IF(Ⅱ!D16=0,"-",ROUND(Ⅱ!D16/1000,0))</f>
        <v>1687297</v>
      </c>
      <c r="E16" s="131">
        <f>+IF(Ⅱ!E16=0,"-",ROUND(Ⅱ!E16/1000,0))</f>
        <v>22124644</v>
      </c>
      <c r="F16" s="131">
        <f>+IF(Ⅱ!F16=0,"-",ROUND(Ⅱ!F16/1000,0))</f>
        <v>300000</v>
      </c>
      <c r="G16" s="102">
        <f>+ROUND(B16*100/F16,2)</f>
        <v>7.0000000000000007E-2</v>
      </c>
      <c r="H16" s="131">
        <f>+IF(Ⅱ!H16=0,"-",ROUND(Ⅱ!H16/1000,0))</f>
        <v>15487</v>
      </c>
      <c r="I16" s="131" t="str">
        <f>+IF(Ⅱ!I16=0,"-",ROUND(Ⅱ!I16/1000,0))</f>
        <v>-</v>
      </c>
      <c r="J16" s="131">
        <f>+IF(Ⅱ!J16=0,"-",ROUND(Ⅱ!J16/1000,0))</f>
        <v>200</v>
      </c>
      <c r="K16" s="131">
        <f>+IF(Ⅱ!K16=0,"-",ROUND(Ⅱ!K16/1000,0))</f>
        <v>200</v>
      </c>
    </row>
    <row r="17" spans="1:11">
      <c r="A17" s="101" t="s">
        <v>44</v>
      </c>
      <c r="B17" s="131">
        <f>+IF(Ⅱ!B17=0,"-",ROUND(Ⅱ!B17/1000,0))</f>
        <v>1600</v>
      </c>
      <c r="C17" s="131">
        <f>+IF(Ⅱ!C17=0,"-",ROUND(Ⅱ!C17/1000,0))</f>
        <v>2390288</v>
      </c>
      <c r="D17" s="131">
        <f>+IF(Ⅱ!D17=0,"-",ROUND(Ⅱ!D17/1000,0))</f>
        <v>758873</v>
      </c>
      <c r="E17" s="131">
        <f>+IF(Ⅱ!E17=0,"-",ROUND(Ⅱ!E17/1000,0))</f>
        <v>1631415</v>
      </c>
      <c r="F17" s="131">
        <f>+IF(Ⅱ!F17=0,"-",ROUND(Ⅱ!F17/1000,0))</f>
        <v>420000</v>
      </c>
      <c r="G17" s="102">
        <f t="shared" ref="G17:G31" si="1">+ROUND(B17*100/F17,2)</f>
        <v>0.38</v>
      </c>
      <c r="H17" s="131">
        <f>+IF(Ⅱ!H17=0,"-",ROUND(Ⅱ!H17/1000,0))</f>
        <v>6199</v>
      </c>
      <c r="I17" s="131" t="str">
        <f>+IF(Ⅱ!I17=0,"-",ROUND(Ⅱ!I17/1000,0))</f>
        <v>-</v>
      </c>
      <c r="J17" s="131">
        <f>+IF(Ⅱ!J17=0,"-",ROUND(Ⅱ!J17/1000,0))</f>
        <v>1600</v>
      </c>
      <c r="K17" s="131">
        <f>+IF(Ⅱ!K17=0,"-",ROUND(Ⅱ!K17/1000,0))</f>
        <v>1600</v>
      </c>
    </row>
    <row r="18" spans="1:11">
      <c r="A18" s="101" t="s">
        <v>45</v>
      </c>
      <c r="B18" s="131">
        <f>+IF(Ⅱ!B18=0,"-",ROUND(Ⅱ!B18/1000,0))</f>
        <v>28811</v>
      </c>
      <c r="C18" s="131">
        <f>+IF(Ⅱ!C18=0,"-",ROUND(Ⅱ!C18/1000,0))</f>
        <v>1129432</v>
      </c>
      <c r="D18" s="131">
        <f>+IF(Ⅱ!D18=0,"-",ROUND(Ⅱ!D18/1000,0))</f>
        <v>332341</v>
      </c>
      <c r="E18" s="131">
        <f>+IF(Ⅱ!E18=0,"-",ROUND(Ⅱ!E18/1000,0))</f>
        <v>797091</v>
      </c>
      <c r="F18" s="131">
        <f>+IF(Ⅱ!F18=0,"-",ROUND(Ⅱ!F18/1000,0))</f>
        <v>136796</v>
      </c>
      <c r="G18" s="102">
        <f t="shared" si="1"/>
        <v>21.06</v>
      </c>
      <c r="H18" s="131">
        <f>+IF(Ⅱ!H18=0,"-",ROUND(Ⅱ!H18/1000,0))</f>
        <v>167867</v>
      </c>
      <c r="I18" s="131" t="str">
        <f>+IF(Ⅱ!I18=0,"-",ROUND(Ⅱ!I18/1000,0))</f>
        <v>-</v>
      </c>
      <c r="J18" s="131">
        <f>+IF(Ⅱ!J18=0,"-",ROUND(Ⅱ!J18/1000,0))</f>
        <v>28811</v>
      </c>
      <c r="K18" s="131">
        <f>+IF(Ⅱ!K18=0,"-",ROUND(Ⅱ!K18/1000,0))</f>
        <v>28896</v>
      </c>
    </row>
    <row r="19" spans="1:11">
      <c r="A19" s="101" t="s">
        <v>46</v>
      </c>
      <c r="B19" s="131">
        <f>+IF(Ⅱ!B19=0,"-",ROUND(Ⅱ!B19/1000,0))</f>
        <v>4640</v>
      </c>
      <c r="C19" s="131">
        <f>+IF(Ⅱ!C19=0,"-",ROUND(Ⅱ!C19/1000,0))</f>
        <v>172706153</v>
      </c>
      <c r="D19" s="131">
        <f>+IF(Ⅱ!D19=0,"-",ROUND(Ⅱ!D19/1000,0))</f>
        <v>167263912</v>
      </c>
      <c r="E19" s="131">
        <f>+IF(Ⅱ!E19=0,"-",ROUND(Ⅱ!E19/1000,0))</f>
        <v>5442241</v>
      </c>
      <c r="F19" s="131">
        <f>+IF(Ⅱ!F19=0,"-",ROUND(Ⅱ!F19/1000,0))</f>
        <v>2821120</v>
      </c>
      <c r="G19" s="102">
        <f t="shared" si="1"/>
        <v>0.16</v>
      </c>
      <c r="H19" s="131">
        <f>+IF(Ⅱ!H19=0,"-",ROUND(Ⅱ!H19/1000,0))</f>
        <v>8708</v>
      </c>
      <c r="I19" s="131" t="str">
        <f>+IF(Ⅱ!I19=0,"-",ROUND(Ⅱ!I19/1000,0))</f>
        <v>-</v>
      </c>
      <c r="J19" s="131">
        <f>+IF(Ⅱ!J19=0,"-",ROUND(Ⅱ!J19/1000,0))</f>
        <v>4640</v>
      </c>
      <c r="K19" s="131">
        <f>+IF(Ⅱ!K19=0,"-",ROUND(Ⅱ!K19/1000,0))</f>
        <v>4640</v>
      </c>
    </row>
    <row r="20" spans="1:11">
      <c r="A20" s="101" t="s">
        <v>47</v>
      </c>
      <c r="B20" s="131">
        <f>+IF(Ⅱ!B20=0,"-",ROUND(Ⅱ!B20/1000,0))</f>
        <v>126700</v>
      </c>
      <c r="C20" s="131">
        <f>+IF(Ⅱ!C20=0,"-",ROUND(Ⅱ!C20/1000,0))</f>
        <v>65638204</v>
      </c>
      <c r="D20" s="131">
        <f>+IF(Ⅱ!D20=0,"-",ROUND(Ⅱ!D20/1000,0))</f>
        <v>53335286</v>
      </c>
      <c r="E20" s="131">
        <f>+IF(Ⅱ!E20=0,"-",ROUND(Ⅱ!E20/1000,0))</f>
        <v>12302918</v>
      </c>
      <c r="F20" s="131">
        <f>+IF(Ⅱ!F20=0,"-",ROUND(Ⅱ!F20/1000,0))</f>
        <v>880000</v>
      </c>
      <c r="G20" s="102">
        <f t="shared" si="1"/>
        <v>14.4</v>
      </c>
      <c r="H20" s="131">
        <f>+IF(Ⅱ!H20=0,"-",ROUND(Ⅱ!H20/1000,0))</f>
        <v>1771620</v>
      </c>
      <c r="I20" s="131" t="str">
        <f>+IF(Ⅱ!I20=0,"-",ROUND(Ⅱ!I20/1000,0))</f>
        <v>-</v>
      </c>
      <c r="J20" s="131">
        <f>+IF(Ⅱ!J20=0,"-",ROUND(Ⅱ!J20/1000,0))</f>
        <v>126700</v>
      </c>
      <c r="K20" s="131">
        <f>+IF(Ⅱ!K20=0,"-",ROUND(Ⅱ!K20/1000,0))</f>
        <v>126700</v>
      </c>
    </row>
    <row r="21" spans="1:11">
      <c r="A21" s="101" t="s">
        <v>48</v>
      </c>
      <c r="B21" s="131">
        <f>+IF(Ⅱ!B21=0,"-",ROUND(Ⅱ!B21/1000,0))</f>
        <v>5335</v>
      </c>
      <c r="C21" s="131">
        <f>+IF(Ⅱ!C21=0,"-",ROUND(Ⅱ!C21/1000,0))</f>
        <v>1924083</v>
      </c>
      <c r="D21" s="131">
        <f>+IF(Ⅱ!D21=0,"-",ROUND(Ⅱ!D21/1000,0))</f>
        <v>199</v>
      </c>
      <c r="E21" s="131">
        <f>+IF(Ⅱ!E21=0,"-",ROUND(Ⅱ!E21/1000,0))</f>
        <v>1923885</v>
      </c>
      <c r="F21" s="131">
        <f>+IF(Ⅱ!F21=0,"-",ROUND(Ⅱ!F21/1000,0))</f>
        <v>1913459</v>
      </c>
      <c r="G21" s="102">
        <f t="shared" si="1"/>
        <v>0.28000000000000003</v>
      </c>
      <c r="H21" s="131">
        <f>+IF(Ⅱ!H21=0,"-",ROUND(Ⅱ!H21/1000,0))</f>
        <v>5387</v>
      </c>
      <c r="I21" s="131" t="str">
        <f>+IF(Ⅱ!I21=0,"-",ROUND(Ⅱ!I21/1000,0))</f>
        <v>-</v>
      </c>
      <c r="J21" s="131">
        <f>+IF(Ⅱ!J21=0,"-",ROUND(Ⅱ!J21/1000,0))</f>
        <v>5335</v>
      </c>
      <c r="K21" s="131">
        <f>+IF(Ⅱ!K21=0,"-",ROUND(Ⅱ!K21/1000,0))</f>
        <v>5335</v>
      </c>
    </row>
    <row r="22" spans="1:11">
      <c r="A22" s="101" t="s">
        <v>49</v>
      </c>
      <c r="B22" s="131">
        <f>+IF(Ⅱ!B22=0,"-",ROUND(Ⅱ!B22/1000,0))</f>
        <v>1292</v>
      </c>
      <c r="C22" s="131">
        <f>+IF(Ⅱ!C22=0,"-",ROUND(Ⅱ!C22/1000,0))</f>
        <v>3163650</v>
      </c>
      <c r="D22" s="131">
        <f>+IF(Ⅱ!D22=0,"-",ROUND(Ⅱ!D22/1000,0))</f>
        <v>2818836</v>
      </c>
      <c r="E22" s="131">
        <f>+IF(Ⅱ!E22=0,"-",ROUND(Ⅱ!E22/1000,0))</f>
        <v>344813</v>
      </c>
      <c r="F22" s="131">
        <f>+IF(Ⅱ!F22=0,"-",ROUND(Ⅱ!F22/1000,0))</f>
        <v>302992</v>
      </c>
      <c r="G22" s="102">
        <f t="shared" si="1"/>
        <v>0.43</v>
      </c>
      <c r="H22" s="131">
        <f>+IF(Ⅱ!H22=0,"-",ROUND(Ⅱ!H22/1000,0))</f>
        <v>1483</v>
      </c>
      <c r="I22" s="131" t="str">
        <f>+IF(Ⅱ!I22=0,"-",ROUND(Ⅱ!I22/1000,0))</f>
        <v>-</v>
      </c>
      <c r="J22" s="131">
        <f>+IF(Ⅱ!J22=0,"-",ROUND(Ⅱ!J22/1000,0))</f>
        <v>1292</v>
      </c>
      <c r="K22" s="131">
        <f>+IF(Ⅱ!K22=0,"-",ROUND(Ⅱ!K22/1000,0))</f>
        <v>1292</v>
      </c>
    </row>
    <row r="23" spans="1:11">
      <c r="A23" s="101" t="s">
        <v>50</v>
      </c>
      <c r="B23" s="131">
        <f>+IF(Ⅱ!B23=0,"-",ROUND(Ⅱ!B23/1000,0))</f>
        <v>3842</v>
      </c>
      <c r="C23" s="131">
        <f>+IF(Ⅱ!C23=0,"-",ROUND(Ⅱ!C23/1000,0))</f>
        <v>794058</v>
      </c>
      <c r="D23" s="131">
        <f>+IF(Ⅱ!D23=0,"-",ROUND(Ⅱ!D23/1000,0))</f>
        <v>39049</v>
      </c>
      <c r="E23" s="131">
        <f>+IF(Ⅱ!E23=0,"-",ROUND(Ⅱ!E23/1000,0))</f>
        <v>755009</v>
      </c>
      <c r="F23" s="131">
        <f>+IF(Ⅱ!F23=0,"-",ROUND(Ⅱ!F23/1000,0))</f>
        <v>500000</v>
      </c>
      <c r="G23" s="102">
        <f t="shared" si="1"/>
        <v>0.77</v>
      </c>
      <c r="H23" s="131">
        <f>+IF(Ⅱ!H23=0,"-",ROUND(Ⅱ!H23/1000,0))</f>
        <v>5814</v>
      </c>
      <c r="I23" s="131" t="str">
        <f>+IF(Ⅱ!I23=0,"-",ROUND(Ⅱ!I23/1000,0))</f>
        <v>-</v>
      </c>
      <c r="J23" s="131">
        <f>+IF(Ⅱ!J23=0,"-",ROUND(Ⅱ!J23/1000,0))</f>
        <v>3842</v>
      </c>
      <c r="K23" s="131">
        <f>+IF(Ⅱ!K23=0,"-",ROUND(Ⅱ!K23/1000,0))</f>
        <v>3842</v>
      </c>
    </row>
    <row r="24" spans="1:11">
      <c r="A24" s="101" t="s">
        <v>51</v>
      </c>
      <c r="B24" s="131">
        <f>+IF(Ⅱ!B24=0,"-",ROUND(Ⅱ!B24/1000,0))</f>
        <v>1950</v>
      </c>
      <c r="C24" s="131">
        <f>+IF(Ⅱ!C24=0,"-",ROUND(Ⅱ!C24/1000,0))</f>
        <v>410131</v>
      </c>
      <c r="D24" s="131">
        <f>+IF(Ⅱ!D24=0,"-",ROUND(Ⅱ!D24/1000,0))</f>
        <v>357454</v>
      </c>
      <c r="E24" s="131">
        <f>+IF(Ⅱ!E24=0,"-",ROUND(Ⅱ!E24/1000,0))</f>
        <v>52677</v>
      </c>
      <c r="F24" s="131">
        <f>+IF(Ⅱ!F24=0,"-",ROUND(Ⅱ!F24/1000,0))</f>
        <v>50420</v>
      </c>
      <c r="G24" s="102">
        <f t="shared" si="1"/>
        <v>3.87</v>
      </c>
      <c r="H24" s="131">
        <f>+IF(Ⅱ!H24=0,"-",ROUND(Ⅱ!H24/1000,0))</f>
        <v>2039</v>
      </c>
      <c r="I24" s="131" t="str">
        <f>+IF(Ⅱ!I24=0,"-",ROUND(Ⅱ!I24/1000,0))</f>
        <v>-</v>
      </c>
      <c r="J24" s="131">
        <f>+IF(Ⅱ!J24=0,"-",ROUND(Ⅱ!J24/1000,0))</f>
        <v>1950</v>
      </c>
      <c r="K24" s="131">
        <f>+IF(Ⅱ!K24=0,"-",ROUND(Ⅱ!K24/1000,0))</f>
        <v>1950</v>
      </c>
    </row>
    <row r="25" spans="1:11">
      <c r="A25" s="101" t="s">
        <v>52</v>
      </c>
      <c r="B25" s="131">
        <f>+IF(Ⅱ!B25=0,"-",ROUND(Ⅱ!B25/1000,0))</f>
        <v>260</v>
      </c>
      <c r="C25" s="131">
        <f>+IF(Ⅱ!C25=0,"-",ROUND(Ⅱ!C25/1000,0))</f>
        <v>3191462</v>
      </c>
      <c r="D25" s="131">
        <f>+IF(Ⅱ!D25=0,"-",ROUND(Ⅱ!D25/1000,0))</f>
        <v>737258</v>
      </c>
      <c r="E25" s="131">
        <f>+IF(Ⅱ!E25=0,"-",ROUND(Ⅱ!E25/1000,0))</f>
        <v>2454204</v>
      </c>
      <c r="F25" s="131">
        <f>+IF(Ⅱ!F25=0,"-",ROUND(Ⅱ!F25/1000,0))</f>
        <v>400000</v>
      </c>
      <c r="G25" s="102">
        <f t="shared" si="1"/>
        <v>7.0000000000000007E-2</v>
      </c>
      <c r="H25" s="131">
        <f>+IF(Ⅱ!H25=0,"-",ROUND(Ⅱ!H25/1000,0))</f>
        <v>1718</v>
      </c>
      <c r="I25" s="131" t="str">
        <f>+IF(Ⅱ!I25=0,"-",ROUND(Ⅱ!I25/1000,0))</f>
        <v>-</v>
      </c>
      <c r="J25" s="131">
        <f>+IF(Ⅱ!J25=0,"-",ROUND(Ⅱ!J25/1000,0))</f>
        <v>260</v>
      </c>
      <c r="K25" s="131">
        <f>+IF(Ⅱ!K25=0,"-",ROUND(Ⅱ!K25/1000,0))</f>
        <v>260</v>
      </c>
    </row>
    <row r="26" spans="1:11">
      <c r="A26" s="101" t="s">
        <v>53</v>
      </c>
      <c r="B26" s="131">
        <f>+IF(Ⅱ!B26=0,"-",ROUND(Ⅱ!B26/1000,0))</f>
        <v>20712</v>
      </c>
      <c r="C26" s="131">
        <f>+IF(Ⅱ!C26=0,"-",ROUND(Ⅱ!C26/1000,0))</f>
        <v>358945072</v>
      </c>
      <c r="D26" s="131">
        <f>+IF(Ⅱ!D26=0,"-",ROUND(Ⅱ!D26/1000,0))</f>
        <v>309753091</v>
      </c>
      <c r="E26" s="131">
        <f>+IF(Ⅱ!E26=0,"-",ROUND(Ⅱ!E26/1000,0))</f>
        <v>49191981</v>
      </c>
      <c r="F26" s="131">
        <f>+IF(Ⅱ!F26=0,"-",ROUND(Ⅱ!F26/1000,0))</f>
        <v>6840231</v>
      </c>
      <c r="G26" s="102">
        <f t="shared" si="1"/>
        <v>0.3</v>
      </c>
      <c r="H26" s="131">
        <f>+IF(Ⅱ!H26=0,"-",ROUND(Ⅱ!H26/1000,0))</f>
        <v>147576</v>
      </c>
      <c r="I26" s="131" t="str">
        <f>+IF(Ⅱ!I26=0,"-",ROUND(Ⅱ!I26/1000,0))</f>
        <v>-</v>
      </c>
      <c r="J26" s="131">
        <f>+IF(Ⅱ!J26=0,"-",ROUND(Ⅱ!J26/1000,0))</f>
        <v>20712</v>
      </c>
      <c r="K26" s="131">
        <f>+IF(Ⅱ!K26=0,"-",ROUND(Ⅱ!K26/1000,0))</f>
        <v>20712</v>
      </c>
    </row>
    <row r="27" spans="1:11">
      <c r="A27" s="101" t="s">
        <v>54</v>
      </c>
      <c r="B27" s="131">
        <f>+IF(Ⅱ!B27=0,"-",ROUND(Ⅱ!B27/1000,0))</f>
        <v>175</v>
      </c>
      <c r="C27" s="131">
        <f>+IF(Ⅱ!C27=0,"-",ROUND(Ⅱ!C27/1000,0))</f>
        <v>4524535</v>
      </c>
      <c r="D27" s="131">
        <f>+IF(Ⅱ!D27=0,"-",ROUND(Ⅱ!D27/1000,0))</f>
        <v>2031868</v>
      </c>
      <c r="E27" s="131">
        <f>+IF(Ⅱ!E27=0,"-",ROUND(Ⅱ!E27/1000,0))</f>
        <v>2492666</v>
      </c>
      <c r="F27" s="131">
        <f>+IF(Ⅱ!F27=0,"-",ROUND(Ⅱ!F27/1000,0))</f>
        <v>105000</v>
      </c>
      <c r="G27" s="102">
        <f t="shared" si="1"/>
        <v>0.17</v>
      </c>
      <c r="H27" s="131">
        <f>+IF(Ⅱ!H27=0,"-",ROUND(Ⅱ!H27/1000,0))</f>
        <v>4238</v>
      </c>
      <c r="I27" s="131" t="str">
        <f>+IF(Ⅱ!I27=0,"-",ROUND(Ⅱ!I27/1000,0))</f>
        <v>-</v>
      </c>
      <c r="J27" s="131">
        <f>+IF(Ⅱ!J27=0,"-",ROUND(Ⅱ!J27/1000,0))</f>
        <v>175</v>
      </c>
      <c r="K27" s="131">
        <f>+IF(Ⅱ!K27=0,"-",ROUND(Ⅱ!K27/1000,0))</f>
        <v>175</v>
      </c>
    </row>
    <row r="28" spans="1:11">
      <c r="A28" s="101" t="s">
        <v>55</v>
      </c>
      <c r="B28" s="131">
        <f>+IF(Ⅱ!B28=0,"-",ROUND(Ⅱ!B28/1000,0))</f>
        <v>3138</v>
      </c>
      <c r="C28" s="131">
        <f>+IF(Ⅱ!C28=0,"-",ROUND(Ⅱ!C28/1000,0))</f>
        <v>1831981</v>
      </c>
      <c r="D28" s="131">
        <f>+IF(Ⅱ!D28=0,"-",ROUND(Ⅱ!D28/1000,0))</f>
        <v>8039</v>
      </c>
      <c r="E28" s="131">
        <f>+IF(Ⅱ!E28=0,"-",ROUND(Ⅱ!E28/1000,0))</f>
        <v>1823942</v>
      </c>
      <c r="F28" s="131">
        <f>+IF(Ⅱ!F28=0,"-",ROUND(Ⅱ!F28/1000,0))</f>
        <v>1486448</v>
      </c>
      <c r="G28" s="102">
        <f t="shared" si="1"/>
        <v>0.21</v>
      </c>
      <c r="H28" s="131">
        <f>+IF(Ⅱ!H28=0,"-",ROUND(Ⅱ!H28/1000,0))</f>
        <v>3830</v>
      </c>
      <c r="I28" s="131" t="str">
        <f>+IF(Ⅱ!I28=0,"-",ROUND(Ⅱ!I28/1000,0))</f>
        <v>-</v>
      </c>
      <c r="J28" s="131">
        <f>+IF(Ⅱ!J28=0,"-",ROUND(Ⅱ!J28/1000,0))</f>
        <v>3138</v>
      </c>
      <c r="K28" s="131">
        <f>+IF(Ⅱ!K28=0,"-",ROUND(Ⅱ!K28/1000,0))</f>
        <v>3138</v>
      </c>
    </row>
    <row r="29" spans="1:11">
      <c r="A29" s="101" t="s">
        <v>56</v>
      </c>
      <c r="B29" s="131">
        <f>+IF(Ⅱ!B29=0,"-",ROUND(Ⅱ!B29/1000,0))</f>
        <v>754</v>
      </c>
      <c r="C29" s="131">
        <f>+IF(Ⅱ!C29=0,"-",ROUND(Ⅱ!C29/1000,0))</f>
        <v>110643</v>
      </c>
      <c r="D29" s="131">
        <f>+IF(Ⅱ!D29=0,"-",ROUND(Ⅱ!D29/1000,0))</f>
        <v>1011</v>
      </c>
      <c r="E29" s="131">
        <f>+IF(Ⅱ!E29=0,"-",ROUND(Ⅱ!E29/1000,0))</f>
        <v>109632</v>
      </c>
      <c r="F29" s="131">
        <f>+IF(Ⅱ!F29=0,"-",ROUND(Ⅱ!F29/1000,0))</f>
        <v>100000</v>
      </c>
      <c r="G29" s="102">
        <f t="shared" si="1"/>
        <v>0.75</v>
      </c>
      <c r="H29" s="131">
        <f>+IF(Ⅱ!H29=0,"-",ROUND(Ⅱ!H29/1000,0))</f>
        <v>822</v>
      </c>
      <c r="I29" s="131" t="str">
        <f>+IF(Ⅱ!I29=0,"-",ROUND(Ⅱ!I29/1000,0))</f>
        <v>-</v>
      </c>
      <c r="J29" s="131">
        <f>+IF(Ⅱ!J29=0,"-",ROUND(Ⅱ!J29/1000,0))</f>
        <v>754</v>
      </c>
      <c r="K29" s="131">
        <f>+IF(Ⅱ!K29=0,"-",ROUND(Ⅱ!K29/1000,0))</f>
        <v>754</v>
      </c>
    </row>
    <row r="30" spans="1:11">
      <c r="A30" s="101" t="s">
        <v>57</v>
      </c>
      <c r="B30" s="131">
        <f>+IF(Ⅱ!B30=0,"-",ROUND(Ⅱ!B30/1000,0))</f>
        <v>1575</v>
      </c>
      <c r="C30" s="131">
        <f>+IF(Ⅱ!C30=0,"-",ROUND(Ⅱ!C30/1000,0))</f>
        <v>1237296</v>
      </c>
      <c r="D30" s="131">
        <f>+IF(Ⅱ!D30=0,"-",ROUND(Ⅱ!D30/1000,0))</f>
        <v>205450</v>
      </c>
      <c r="E30" s="131">
        <f>+IF(Ⅱ!E30=0,"-",ROUND(Ⅱ!E30/1000,0))</f>
        <v>1031845</v>
      </c>
      <c r="F30" s="131">
        <f>+IF(Ⅱ!F30=0,"-",ROUND(Ⅱ!F30/1000,0))</f>
        <v>856729</v>
      </c>
      <c r="G30" s="102">
        <f t="shared" si="1"/>
        <v>0.18</v>
      </c>
      <c r="H30" s="131">
        <f>+IF(Ⅱ!H30=0,"-",ROUND(Ⅱ!H30/1000,0))</f>
        <v>1857</v>
      </c>
      <c r="I30" s="131" t="str">
        <f>+IF(Ⅱ!I30=0,"-",ROUND(Ⅱ!I30/1000,0))</f>
        <v>-</v>
      </c>
      <c r="J30" s="131">
        <f>+IF(Ⅱ!J30=0,"-",ROUND(Ⅱ!J30/1000,0))</f>
        <v>1575</v>
      </c>
      <c r="K30" s="131">
        <f>+IF(Ⅱ!K30=0,"-",ROUND(Ⅱ!K30/1000,0))</f>
        <v>1575</v>
      </c>
    </row>
    <row r="31" spans="1:11">
      <c r="A31" s="101" t="s">
        <v>58</v>
      </c>
      <c r="B31" s="131">
        <f>+IF(Ⅱ!B31=0,"-",ROUND(Ⅱ!B31/1000,0))</f>
        <v>5600</v>
      </c>
      <c r="C31" s="131">
        <f>+IF(Ⅱ!C31=0,"-",ROUND(Ⅱ!C31/1000,0))</f>
        <v>24589199000</v>
      </c>
      <c r="D31" s="131">
        <f>+IF(Ⅱ!D31=0,"-",ROUND(Ⅱ!D31/1000,0))</f>
        <v>24294008000</v>
      </c>
      <c r="E31" s="131">
        <f>+IF(Ⅱ!E31=0,"-",ROUND(Ⅱ!E31/1000,0))</f>
        <v>295191000</v>
      </c>
      <c r="F31" s="131">
        <f>+IF(Ⅱ!F31=0,"-",ROUND(Ⅱ!F31/1000,0))</f>
        <v>16602000</v>
      </c>
      <c r="G31" s="102">
        <f t="shared" si="1"/>
        <v>0.03</v>
      </c>
      <c r="H31" s="131">
        <f>+IF(Ⅱ!H31=0,"-",ROUND(Ⅱ!H31/1000,0))</f>
        <v>88557</v>
      </c>
      <c r="I31" s="131" t="str">
        <f>+IF(Ⅱ!I31=0,"-",ROUND(Ⅱ!I31/1000,0))</f>
        <v>-</v>
      </c>
      <c r="J31" s="131">
        <f>+IF(Ⅱ!J31=0,"-",ROUND(Ⅱ!J31/1000,0))</f>
        <v>5600</v>
      </c>
      <c r="K31" s="131">
        <f>+IF(Ⅱ!K31=0,"-",ROUND(Ⅱ!K31/1000,0))</f>
        <v>5600</v>
      </c>
    </row>
    <row r="32" spans="1:11">
      <c r="A32" s="99" t="s">
        <v>19</v>
      </c>
      <c r="B32" s="131">
        <f>+IF(Ⅱ!B32=0,"-",ROUND(Ⅱ!B32/1000,0))</f>
        <v>206584</v>
      </c>
      <c r="C32" s="131">
        <f>+IF(Ⅱ!C32=0,"-",ROUND(Ⅱ!C32/1000,0))</f>
        <v>25231007927</v>
      </c>
      <c r="D32" s="131">
        <f>+IF(Ⅱ!D32=0,"-",ROUND(Ⅱ!D32/1000,0))</f>
        <v>24833337965</v>
      </c>
      <c r="E32" s="131">
        <f>+IF(Ⅱ!E32=0,"-",ROUND(Ⅱ!E32/1000,0))</f>
        <v>397669963</v>
      </c>
      <c r="F32" s="131">
        <f>+IF(Ⅱ!F32=0,"-",ROUND(Ⅱ!F32/1000,0))</f>
        <v>33715195</v>
      </c>
      <c r="G32" s="104"/>
      <c r="H32" s="131">
        <f>+IF(Ⅱ!H32=0,"-",ROUND(Ⅱ!H32/1000,0))</f>
        <v>2233202</v>
      </c>
      <c r="I32" s="131" t="str">
        <f>+IF(Ⅱ!I32=0,"-",ROUND(Ⅱ!I32/1000,0))</f>
        <v>-</v>
      </c>
      <c r="J32" s="131">
        <f>+IF(Ⅱ!J32=0,"-",ROUND(Ⅱ!J32/1000,0))</f>
        <v>206584</v>
      </c>
      <c r="K32" s="131">
        <f>+IF(Ⅱ!K32=0,"-",ROUND(Ⅱ!K32/1000,0))</f>
        <v>206669</v>
      </c>
    </row>
  </sheetData>
  <phoneticPr fontId="4"/>
  <pageMargins left="0.7" right="0.7" top="0.75" bottom="0.75" header="0.3" footer="0.3"/>
  <pageSetup paperSize="9" orientation="landscape" r:id="rId1"/>
  <rowBreaks count="1" manualBreakCount="1">
    <brk id="13"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workbookViewId="0">
      <selection activeCell="H19" sqref="H19"/>
    </sheetView>
  </sheetViews>
  <sheetFormatPr defaultRowHeight="18.75"/>
  <cols>
    <col min="1" max="1" width="31.75" style="61" bestFit="1" customWidth="1"/>
    <col min="2" max="6" width="17.25" style="61" customWidth="1"/>
    <col min="7" max="16384" width="9" style="61"/>
  </cols>
  <sheetData>
    <row r="1" spans="1:6">
      <c r="A1" s="62" t="s">
        <v>59</v>
      </c>
      <c r="F1" s="67" t="s">
        <v>226</v>
      </c>
    </row>
    <row r="2" spans="1:6" ht="37.5">
      <c r="A2" s="68" t="s">
        <v>60</v>
      </c>
      <c r="B2" s="93" t="s">
        <v>83</v>
      </c>
      <c r="C2" s="79" t="s">
        <v>11</v>
      </c>
      <c r="D2" s="79" t="s">
        <v>84</v>
      </c>
      <c r="E2" s="79" t="s">
        <v>85</v>
      </c>
      <c r="F2" s="79" t="s">
        <v>86</v>
      </c>
    </row>
    <row r="3" spans="1:6">
      <c r="A3" s="88" t="str">
        <f>+Ⅲ!A3</f>
        <v>財政調整基金</v>
      </c>
      <c r="B3" s="132">
        <f>+IF(Ⅲ!B3=0,"-",ROUND(Ⅲ!B3/1000,0))</f>
        <v>5106712</v>
      </c>
      <c r="C3" s="132" t="str">
        <f>+IF(Ⅲ!C3=0,"-",ROUND(Ⅲ!C3/1000,0))</f>
        <v>-</v>
      </c>
      <c r="D3" s="132" t="str">
        <f>+IF(Ⅲ!D3=0,"-",ROUND(Ⅲ!D3/1000,0))</f>
        <v>-</v>
      </c>
      <c r="E3" s="132">
        <f>+IF(Ⅲ!E3=0,"-",ROUND(Ⅲ!E3/1000,0))</f>
        <v>5106712</v>
      </c>
      <c r="F3" s="132">
        <f>+IF(Ⅲ!F3=0,"-",ROUND(Ⅲ!F3/1000,0))</f>
        <v>5106712</v>
      </c>
    </row>
    <row r="4" spans="1:6">
      <c r="A4" s="88" t="str">
        <f>+Ⅲ!A4</f>
        <v>減債基金</v>
      </c>
      <c r="B4" s="132">
        <f>+IF(Ⅲ!B4=0,"-",ROUND(Ⅲ!B4/1000,0))</f>
        <v>631068</v>
      </c>
      <c r="C4" s="132" t="str">
        <f>+IF(Ⅲ!C4=0,"-",ROUND(Ⅲ!C4/1000,0))</f>
        <v>-</v>
      </c>
      <c r="D4" s="132" t="str">
        <f>+IF(Ⅲ!D4=0,"-",ROUND(Ⅲ!D4/1000,0))</f>
        <v>-</v>
      </c>
      <c r="E4" s="132">
        <f>+IF(Ⅲ!E4=0,"-",ROUND(Ⅲ!E4/1000,0))</f>
        <v>631068</v>
      </c>
      <c r="F4" s="132">
        <f>+IF(Ⅲ!F4=0,"-",ROUND(Ⅲ!F4/1000,0))</f>
        <v>631068</v>
      </c>
    </row>
    <row r="5" spans="1:6">
      <c r="A5" s="88" t="str">
        <f>+Ⅲ!A5</f>
        <v>高額療養費貸付基金</v>
      </c>
      <c r="B5" s="132">
        <f>+IF(Ⅲ!B5=0,"-",ROUND(Ⅲ!B5/1000,0))</f>
        <v>15000</v>
      </c>
      <c r="C5" s="132" t="str">
        <f>+IF(Ⅲ!C5=0,"-",ROUND(Ⅲ!C5/1000,0))</f>
        <v>-</v>
      </c>
      <c r="D5" s="132" t="str">
        <f>+IF(Ⅲ!D5=0,"-",ROUND(Ⅲ!D5/1000,0))</f>
        <v>-</v>
      </c>
      <c r="E5" s="132">
        <f>+IF(Ⅲ!E5=0,"-",ROUND(Ⅲ!E5/1000,0))</f>
        <v>15000</v>
      </c>
      <c r="F5" s="132">
        <f>+IF(Ⅲ!F5=0,"-",ROUND(Ⅲ!F5/1000,0))</f>
        <v>15000</v>
      </c>
    </row>
    <row r="6" spans="1:6">
      <c r="A6" s="88" t="str">
        <f>+Ⅲ!A6</f>
        <v>国民健康保険財政調整基金</v>
      </c>
      <c r="B6" s="132">
        <f>+IF(Ⅲ!B6=0,"-",ROUND(Ⅲ!B6/1000,0))</f>
        <v>525866</v>
      </c>
      <c r="C6" s="132" t="str">
        <f>+IF(Ⅲ!C6=0,"-",ROUND(Ⅲ!C6/1000,0))</f>
        <v>-</v>
      </c>
      <c r="D6" s="132" t="str">
        <f>+IF(Ⅲ!D6=0,"-",ROUND(Ⅲ!D6/1000,0))</f>
        <v>-</v>
      </c>
      <c r="E6" s="132">
        <f>+IF(Ⅲ!E6=0,"-",ROUND(Ⅲ!E6/1000,0))</f>
        <v>525866</v>
      </c>
      <c r="F6" s="132">
        <f>+IF(Ⅲ!F6=0,"-",ROUND(Ⅲ!F6/1000,0))</f>
        <v>525866</v>
      </c>
    </row>
    <row r="7" spans="1:6">
      <c r="A7" s="88" t="str">
        <f>+Ⅲ!A7</f>
        <v>介護給付費準備基金</v>
      </c>
      <c r="B7" s="132">
        <f>+IF(Ⅲ!B7=0,"-",ROUND(Ⅲ!B7/1000,0))</f>
        <v>365310</v>
      </c>
      <c r="C7" s="132" t="str">
        <f>+IF(Ⅲ!C7=0,"-",ROUND(Ⅲ!C7/1000,0))</f>
        <v>-</v>
      </c>
      <c r="D7" s="132" t="str">
        <f>+IF(Ⅲ!D7=0,"-",ROUND(Ⅲ!D7/1000,0))</f>
        <v>-</v>
      </c>
      <c r="E7" s="132">
        <f>+IF(Ⅲ!E7=0,"-",ROUND(Ⅲ!E7/1000,0))</f>
        <v>365310</v>
      </c>
      <c r="F7" s="132">
        <f>+IF(Ⅲ!F7=0,"-",ROUND(Ⅲ!F7/1000,0))</f>
        <v>365310</v>
      </c>
    </row>
    <row r="8" spans="1:6">
      <c r="A8" s="88" t="str">
        <f>+Ⅲ!A8</f>
        <v>公園墓地整備事業基金</v>
      </c>
      <c r="B8" s="132">
        <f>+IF(Ⅲ!B8=0,"-",ROUND(Ⅲ!B8/1000,0))</f>
        <v>10111</v>
      </c>
      <c r="C8" s="132" t="str">
        <f>+IF(Ⅲ!C8=0,"-",ROUND(Ⅲ!C8/1000,0))</f>
        <v>-</v>
      </c>
      <c r="D8" s="132" t="str">
        <f>+IF(Ⅲ!D8=0,"-",ROUND(Ⅲ!D8/1000,0))</f>
        <v>-</v>
      </c>
      <c r="E8" s="132">
        <f>+IF(Ⅲ!E8=0,"-",ROUND(Ⅲ!E8/1000,0))</f>
        <v>10111</v>
      </c>
      <c r="F8" s="132">
        <f>+IF(Ⅲ!F8=0,"-",ROUND(Ⅲ!F8/1000,0))</f>
        <v>10111</v>
      </c>
    </row>
    <row r="9" spans="1:6">
      <c r="A9" s="88" t="str">
        <f>+Ⅲ!A9</f>
        <v>観光施設整備基金</v>
      </c>
      <c r="B9" s="132">
        <f>+IF(Ⅲ!B9=0,"-",ROUND(Ⅲ!B9/1000,0))</f>
        <v>171565</v>
      </c>
      <c r="C9" s="132" t="str">
        <f>+IF(Ⅲ!C9=0,"-",ROUND(Ⅲ!C9/1000,0))</f>
        <v>-</v>
      </c>
      <c r="D9" s="132" t="str">
        <f>+IF(Ⅲ!D9=0,"-",ROUND(Ⅲ!D9/1000,0))</f>
        <v>-</v>
      </c>
      <c r="E9" s="132">
        <f>+IF(Ⅲ!E9=0,"-",ROUND(Ⅲ!E9/1000,0))</f>
        <v>171565</v>
      </c>
      <c r="F9" s="132">
        <f>+IF(Ⅲ!F9=0,"-",ROUND(Ⅲ!F9/1000,0))</f>
        <v>171565</v>
      </c>
    </row>
    <row r="10" spans="1:6">
      <c r="A10" s="88" t="str">
        <f>+Ⅲ!A10</f>
        <v>肉用牛特別導入事業基金</v>
      </c>
      <c r="B10" s="132">
        <f>+IF(Ⅲ!B10=0,"-",ROUND(Ⅲ!B10/1000,0))</f>
        <v>22692</v>
      </c>
      <c r="C10" s="132" t="str">
        <f>+IF(Ⅲ!C10=0,"-",ROUND(Ⅲ!C10/1000,0))</f>
        <v>-</v>
      </c>
      <c r="D10" s="132">
        <f>+IF(Ⅲ!D10=0,"-",ROUND(Ⅲ!D10/1000,0))</f>
        <v>7905</v>
      </c>
      <c r="E10" s="132">
        <f>+IF(Ⅲ!E10=0,"-",ROUND(Ⅲ!E10/1000,0))</f>
        <v>30597</v>
      </c>
      <c r="F10" s="132">
        <f>+IF(Ⅲ!F10=0,"-",ROUND(Ⅲ!F10/1000,0))</f>
        <v>30597</v>
      </c>
    </row>
    <row r="11" spans="1:6">
      <c r="A11" s="88" t="str">
        <f>+Ⅲ!A11</f>
        <v>観光鍾乳洞整備基金</v>
      </c>
      <c r="B11" s="132">
        <f>+IF(Ⅲ!B11=0,"-",ROUND(Ⅲ!B11/1000,0))</f>
        <v>30446</v>
      </c>
      <c r="C11" s="132" t="str">
        <f>+IF(Ⅲ!C11=0,"-",ROUND(Ⅲ!C11/1000,0))</f>
        <v>-</v>
      </c>
      <c r="D11" s="132" t="str">
        <f>+IF(Ⅲ!D11=0,"-",ROUND(Ⅲ!D11/1000,0))</f>
        <v>-</v>
      </c>
      <c r="E11" s="132">
        <f>+IF(Ⅲ!E11=0,"-",ROUND(Ⅲ!E11/1000,0))</f>
        <v>30446</v>
      </c>
      <c r="F11" s="132">
        <f>+IF(Ⅲ!F11=0,"-",ROUND(Ⅲ!F11/1000,0))</f>
        <v>30446</v>
      </c>
    </row>
    <row r="12" spans="1:6">
      <c r="A12" s="88" t="str">
        <f>+Ⅲ!A12</f>
        <v>土地開発基金</v>
      </c>
      <c r="B12" s="132">
        <f>+IF(Ⅲ!B12=0,"-",ROUND(Ⅲ!B12/1000,0))</f>
        <v>250000</v>
      </c>
      <c r="C12" s="132" t="str">
        <f>+IF(Ⅲ!C12=0,"-",ROUND(Ⅲ!C12/1000,0))</f>
        <v>-</v>
      </c>
      <c r="D12" s="132" t="str">
        <f>+IF(Ⅲ!D12=0,"-",ROUND(Ⅲ!D12/1000,0))</f>
        <v>-</v>
      </c>
      <c r="E12" s="132">
        <f>+IF(Ⅲ!E12=0,"-",ROUND(Ⅲ!E12/1000,0))</f>
        <v>250000</v>
      </c>
      <c r="F12" s="132">
        <f>+IF(Ⅲ!F12=0,"-",ROUND(Ⅲ!F12/1000,0))</f>
        <v>250000</v>
      </c>
    </row>
    <row r="13" spans="1:6">
      <c r="A13" s="88" t="str">
        <f>+Ⅲ!A13</f>
        <v>千屋ダム周辺地域振興基金</v>
      </c>
      <c r="B13" s="132">
        <f>+IF(Ⅲ!B13=0,"-",ROUND(Ⅲ!B13/1000,0))</f>
        <v>11913</v>
      </c>
      <c r="C13" s="132" t="str">
        <f>+IF(Ⅲ!C13=0,"-",ROUND(Ⅲ!C13/1000,0))</f>
        <v>-</v>
      </c>
      <c r="D13" s="132" t="str">
        <f>+IF(Ⅲ!D13=0,"-",ROUND(Ⅲ!D13/1000,0))</f>
        <v>-</v>
      </c>
      <c r="E13" s="132">
        <f>+IF(Ⅲ!E13=0,"-",ROUND(Ⅲ!E13/1000,0))</f>
        <v>11913</v>
      </c>
      <c r="F13" s="132">
        <f>+IF(Ⅲ!F13=0,"-",ROUND(Ⅲ!F13/1000,0))</f>
        <v>11913</v>
      </c>
    </row>
    <row r="14" spans="1:6">
      <c r="A14" s="88" t="str">
        <f>+Ⅲ!A14</f>
        <v>奨学基金</v>
      </c>
      <c r="B14" s="132">
        <f>+IF(Ⅲ!B14=0,"-",ROUND(Ⅲ!B14/1000,0))</f>
        <v>26370</v>
      </c>
      <c r="C14" s="132" t="str">
        <f>+IF(Ⅲ!C14=0,"-",ROUND(Ⅲ!C14/1000,0))</f>
        <v>-</v>
      </c>
      <c r="D14" s="132" t="str">
        <f>+IF(Ⅲ!D14=0,"-",ROUND(Ⅲ!D14/1000,0))</f>
        <v>-</v>
      </c>
      <c r="E14" s="132">
        <f>+IF(Ⅲ!E14=0,"-",ROUND(Ⅲ!E14/1000,0))</f>
        <v>26370</v>
      </c>
      <c r="F14" s="132">
        <f>+IF(Ⅲ!F14=0,"-",ROUND(Ⅲ!F14/1000,0))</f>
        <v>26370</v>
      </c>
    </row>
    <row r="15" spans="1:6">
      <c r="A15" s="88" t="str">
        <f>+Ⅲ!A15</f>
        <v>新見美術館運営基金</v>
      </c>
      <c r="B15" s="132">
        <f>+IF(Ⅲ!B15=0,"-",ROUND(Ⅲ!B15/1000,0))</f>
        <v>107793</v>
      </c>
      <c r="C15" s="132" t="str">
        <f>+IF(Ⅲ!C15=0,"-",ROUND(Ⅲ!C15/1000,0))</f>
        <v>-</v>
      </c>
      <c r="D15" s="132" t="str">
        <f>+IF(Ⅲ!D15=0,"-",ROUND(Ⅲ!D15/1000,0))</f>
        <v>-</v>
      </c>
      <c r="E15" s="132">
        <f>+IF(Ⅲ!E15=0,"-",ROUND(Ⅲ!E15/1000,0))</f>
        <v>107793</v>
      </c>
      <c r="F15" s="132">
        <f>+IF(Ⅲ!F15=0,"-",ROUND(Ⅲ!F15/1000,0))</f>
        <v>107793</v>
      </c>
    </row>
    <row r="16" spans="1:6">
      <c r="A16" s="88" t="str">
        <f>+Ⅲ!A16</f>
        <v>新見美術館美術品購入準備基金</v>
      </c>
      <c r="B16" s="132">
        <f>+IF(Ⅲ!B16=0,"-",ROUND(Ⅲ!B16/1000,0))</f>
        <v>100590</v>
      </c>
      <c r="C16" s="132" t="str">
        <f>+IF(Ⅲ!C16=0,"-",ROUND(Ⅲ!C16/1000,0))</f>
        <v>-</v>
      </c>
      <c r="D16" s="132" t="str">
        <f>+IF(Ⅲ!D16=0,"-",ROUND(Ⅲ!D16/1000,0))</f>
        <v>-</v>
      </c>
      <c r="E16" s="132">
        <f>+IF(Ⅲ!E16=0,"-",ROUND(Ⅲ!E16/1000,0))</f>
        <v>100590</v>
      </c>
      <c r="F16" s="132">
        <f>+IF(Ⅲ!F16=0,"-",ROUND(Ⅲ!F16/1000,0))</f>
        <v>100590</v>
      </c>
    </row>
    <row r="17" spans="1:6">
      <c r="A17" s="88" t="str">
        <f>+Ⅲ!A17</f>
        <v>かしのき基金</v>
      </c>
      <c r="B17" s="132">
        <f>+IF(Ⅲ!B17=0,"-",ROUND(Ⅲ!B17/1000,0))</f>
        <v>217234</v>
      </c>
      <c r="C17" s="132" t="str">
        <f>+IF(Ⅲ!C17=0,"-",ROUND(Ⅲ!C17/1000,0))</f>
        <v>-</v>
      </c>
      <c r="D17" s="132" t="str">
        <f>+IF(Ⅲ!D17=0,"-",ROUND(Ⅲ!D17/1000,0))</f>
        <v>-</v>
      </c>
      <c r="E17" s="132">
        <f>+IF(Ⅲ!E17=0,"-",ROUND(Ⅲ!E17/1000,0))</f>
        <v>217234</v>
      </c>
      <c r="F17" s="132">
        <f>+IF(Ⅲ!F17=0,"-",ROUND(Ⅲ!F17/1000,0))</f>
        <v>217234</v>
      </c>
    </row>
    <row r="18" spans="1:6">
      <c r="A18" s="88" t="str">
        <f>+Ⅲ!A18</f>
        <v>国際交流基金</v>
      </c>
      <c r="B18" s="132">
        <f>+IF(Ⅲ!B18=0,"-",ROUND(Ⅲ!B18/1000,0))</f>
        <v>30481</v>
      </c>
      <c r="C18" s="132" t="str">
        <f>+IF(Ⅲ!C18=0,"-",ROUND(Ⅲ!C18/1000,0))</f>
        <v>-</v>
      </c>
      <c r="D18" s="132" t="str">
        <f>+IF(Ⅲ!D18=0,"-",ROUND(Ⅲ!D18/1000,0))</f>
        <v>-</v>
      </c>
      <c r="E18" s="132">
        <f>+IF(Ⅲ!E18=0,"-",ROUND(Ⅲ!E18/1000,0))</f>
        <v>30481</v>
      </c>
      <c r="F18" s="132">
        <f>+IF(Ⅲ!F18=0,"-",ROUND(Ⅲ!F18/1000,0))</f>
        <v>30481</v>
      </c>
    </row>
    <row r="19" spans="1:6">
      <c r="A19" s="88" t="str">
        <f>+Ⅲ!A19</f>
        <v>公設国際貢献大学校国際貢献基金</v>
      </c>
      <c r="B19" s="132">
        <f>+IF(Ⅲ!B19=0,"-",ROUND(Ⅲ!B19/1000,0))</f>
        <v>3015</v>
      </c>
      <c r="C19" s="132" t="str">
        <f>+IF(Ⅲ!C19=0,"-",ROUND(Ⅲ!C19/1000,0))</f>
        <v>-</v>
      </c>
      <c r="D19" s="132" t="str">
        <f>+IF(Ⅲ!D19=0,"-",ROUND(Ⅲ!D19/1000,0))</f>
        <v>-</v>
      </c>
      <c r="E19" s="132">
        <f>+IF(Ⅲ!E19=0,"-",ROUND(Ⅲ!E19/1000,0))</f>
        <v>3015</v>
      </c>
      <c r="F19" s="132">
        <f>+IF(Ⅲ!F19=0,"-",ROUND(Ⅲ!F19/1000,0))</f>
        <v>3015</v>
      </c>
    </row>
    <row r="20" spans="1:6">
      <c r="A20" s="88" t="str">
        <f>+Ⅲ!A20</f>
        <v>千屋牛ブランド化推進基金</v>
      </c>
      <c r="B20" s="132">
        <f>+IF(Ⅲ!B20=0,"-",ROUND(Ⅲ!B20/1000,0))</f>
        <v>6127</v>
      </c>
      <c r="C20" s="132" t="str">
        <f>+IF(Ⅲ!C20=0,"-",ROUND(Ⅲ!C20/1000,0))</f>
        <v>-</v>
      </c>
      <c r="D20" s="132" t="str">
        <f>+IF(Ⅲ!D20=0,"-",ROUND(Ⅲ!D20/1000,0))</f>
        <v>-</v>
      </c>
      <c r="E20" s="132">
        <f>+IF(Ⅲ!E20=0,"-",ROUND(Ⅲ!E20/1000,0))</f>
        <v>6127</v>
      </c>
      <c r="F20" s="132">
        <f>+IF(Ⅲ!F20=0,"-",ROUND(Ⅲ!F20/1000,0))</f>
        <v>6127</v>
      </c>
    </row>
    <row r="21" spans="1:6">
      <c r="A21" s="88" t="str">
        <f>+Ⅲ!A21</f>
        <v>地域づくり振興基金</v>
      </c>
      <c r="B21" s="132">
        <f>+IF(Ⅲ!B21=0,"-",ROUND(Ⅲ!B21/1000,0))</f>
        <v>2105479</v>
      </c>
      <c r="C21" s="132" t="str">
        <f>+IF(Ⅲ!C21=0,"-",ROUND(Ⅲ!C21/1000,0))</f>
        <v>-</v>
      </c>
      <c r="D21" s="132" t="str">
        <f>+IF(Ⅲ!D21=0,"-",ROUND(Ⅲ!D21/1000,0))</f>
        <v>-</v>
      </c>
      <c r="E21" s="132">
        <f>+IF(Ⅲ!E21=0,"-",ROUND(Ⅲ!E21/1000,0))</f>
        <v>2105479</v>
      </c>
      <c r="F21" s="132">
        <f>+IF(Ⅲ!F21=0,"-",ROUND(Ⅲ!F21/1000,0))</f>
        <v>2105479</v>
      </c>
    </row>
    <row r="22" spans="1:6">
      <c r="A22" s="88" t="str">
        <f>+Ⅲ!A22</f>
        <v>生き生き健康アップ支援事業基金</v>
      </c>
      <c r="B22" s="132">
        <f>+IF(Ⅲ!B22=0,"-",ROUND(Ⅲ!B22/1000,0))</f>
        <v>118398</v>
      </c>
      <c r="C22" s="132" t="str">
        <f>+IF(Ⅲ!C22=0,"-",ROUND(Ⅲ!C22/1000,0))</f>
        <v>-</v>
      </c>
      <c r="D22" s="132" t="str">
        <f>+IF(Ⅲ!D22=0,"-",ROUND(Ⅲ!D22/1000,0))</f>
        <v>-</v>
      </c>
      <c r="E22" s="132">
        <f>+IF(Ⅲ!E22=0,"-",ROUND(Ⅲ!E22/1000,0))</f>
        <v>118398</v>
      </c>
      <c r="F22" s="132">
        <f>+IF(Ⅲ!F22=0,"-",ROUND(Ⅲ!F22/1000,0))</f>
        <v>118398</v>
      </c>
    </row>
    <row r="23" spans="1:6">
      <c r="A23" s="88" t="str">
        <f>+Ⅲ!A23</f>
        <v>温泉施設整備基金</v>
      </c>
      <c r="B23" s="132">
        <f>+IF(Ⅲ!B23=0,"-",ROUND(Ⅲ!B23/1000,0))</f>
        <v>111306</v>
      </c>
      <c r="C23" s="132" t="str">
        <f>+IF(Ⅲ!C23=0,"-",ROUND(Ⅲ!C23/1000,0))</f>
        <v>-</v>
      </c>
      <c r="D23" s="132" t="str">
        <f>+IF(Ⅲ!D23=0,"-",ROUND(Ⅲ!D23/1000,0))</f>
        <v>-</v>
      </c>
      <c r="E23" s="132">
        <f>+IF(Ⅲ!E23=0,"-",ROUND(Ⅲ!E23/1000,0))</f>
        <v>111306</v>
      </c>
      <c r="F23" s="132">
        <f>+IF(Ⅲ!F23=0,"-",ROUND(Ⅲ!F23/1000,0))</f>
        <v>111306</v>
      </c>
    </row>
    <row r="24" spans="1:6">
      <c r="A24" s="88" t="str">
        <f>+Ⅲ!A24</f>
        <v>診療所施設整備基金</v>
      </c>
      <c r="B24" s="132">
        <f>+IF(Ⅲ!B24=0,"-",ROUND(Ⅲ!B24/1000,0))</f>
        <v>115165</v>
      </c>
      <c r="C24" s="132" t="str">
        <f>+IF(Ⅲ!C24=0,"-",ROUND(Ⅲ!C24/1000,0))</f>
        <v>-</v>
      </c>
      <c r="D24" s="132" t="str">
        <f>+IF(Ⅲ!D24=0,"-",ROUND(Ⅲ!D24/1000,0))</f>
        <v>-</v>
      </c>
      <c r="E24" s="132">
        <f>+IF(Ⅲ!E24=0,"-",ROUND(Ⅲ!E24/1000,0))</f>
        <v>115165</v>
      </c>
      <c r="F24" s="132">
        <f>+IF(Ⅲ!F24=0,"-",ROUND(Ⅲ!F24/1000,0))</f>
        <v>115165</v>
      </c>
    </row>
    <row r="25" spans="1:6">
      <c r="A25" s="88" t="str">
        <f>+Ⅲ!A25</f>
        <v>ふるさとにいみ応援基金</v>
      </c>
      <c r="B25" s="132">
        <f>+IF(Ⅲ!B25=0,"-",ROUND(Ⅲ!B25/1000,0))</f>
        <v>143311</v>
      </c>
      <c r="C25" s="132" t="str">
        <f>+IF(Ⅲ!C25=0,"-",ROUND(Ⅲ!C25/1000,0))</f>
        <v>-</v>
      </c>
      <c r="D25" s="132" t="str">
        <f>+IF(Ⅲ!D25=0,"-",ROUND(Ⅲ!D25/1000,0))</f>
        <v>-</v>
      </c>
      <c r="E25" s="132">
        <f>+IF(Ⅲ!E25=0,"-",ROUND(Ⅲ!E25/1000,0))</f>
        <v>143311</v>
      </c>
      <c r="F25" s="132">
        <f>+IF(Ⅲ!F25=0,"-",ROUND(Ⅲ!F25/1000,0))</f>
        <v>143311</v>
      </c>
    </row>
    <row r="26" spans="1:6">
      <c r="A26" s="88" t="str">
        <f>+Ⅲ!A26</f>
        <v>スポーツ・文化振興基金</v>
      </c>
      <c r="B26" s="132">
        <f>+IF(Ⅲ!B26=0,"-",ROUND(Ⅲ!B26/1000,0))</f>
        <v>51219</v>
      </c>
      <c r="C26" s="132" t="str">
        <f>+IF(Ⅲ!C26=0,"-",ROUND(Ⅲ!C26/1000,0))</f>
        <v>-</v>
      </c>
      <c r="D26" s="132" t="str">
        <f>+IF(Ⅲ!D26=0,"-",ROUND(Ⅲ!D26/1000,0))</f>
        <v>-</v>
      </c>
      <c r="E26" s="132">
        <f>+IF(Ⅲ!E26=0,"-",ROUND(Ⅲ!E26/1000,0))</f>
        <v>51219</v>
      </c>
      <c r="F26" s="132">
        <f>+IF(Ⅲ!F26=0,"-",ROUND(Ⅲ!F26/1000,0))</f>
        <v>51219</v>
      </c>
    </row>
    <row r="27" spans="1:6">
      <c r="A27" s="88" t="str">
        <f>+Ⅲ!A27</f>
        <v>公共施設等整備基金</v>
      </c>
      <c r="B27" s="132">
        <f>+IF(Ⅲ!B27=0,"-",ROUND(Ⅲ!B27/1000,0))</f>
        <v>1913053</v>
      </c>
      <c r="C27" s="132" t="str">
        <f>+IF(Ⅲ!C27=0,"-",ROUND(Ⅲ!C27/1000,0))</f>
        <v>-</v>
      </c>
      <c r="D27" s="132" t="str">
        <f>+IF(Ⅲ!D27=0,"-",ROUND(Ⅲ!D27/1000,0))</f>
        <v>-</v>
      </c>
      <c r="E27" s="132">
        <f>+IF(Ⅲ!E27=0,"-",ROUND(Ⅲ!E27/1000,0))</f>
        <v>1913053</v>
      </c>
      <c r="F27" s="132">
        <f>+IF(Ⅲ!F27=0,"-",ROUND(Ⅲ!F27/1000,0))</f>
        <v>1913053</v>
      </c>
    </row>
    <row r="28" spans="1:6">
      <c r="A28" s="88" t="str">
        <f>+Ⅲ!A28</f>
        <v>市営住宅基金</v>
      </c>
      <c r="B28" s="132">
        <f>+IF(Ⅲ!B28=0,"-",ROUND(Ⅲ!B28/1000,0))</f>
        <v>26834</v>
      </c>
      <c r="C28" s="132" t="str">
        <f>+IF(Ⅲ!C28=0,"-",ROUND(Ⅲ!C28/1000,0))</f>
        <v>-</v>
      </c>
      <c r="D28" s="132" t="str">
        <f>+IF(Ⅲ!D28=0,"-",ROUND(Ⅲ!D28/1000,0))</f>
        <v>-</v>
      </c>
      <c r="E28" s="132">
        <f>+IF(Ⅲ!E28=0,"-",ROUND(Ⅲ!E28/1000,0))</f>
        <v>26834</v>
      </c>
      <c r="F28" s="132">
        <f>+IF(Ⅲ!F28=0,"-",ROUND(Ⅲ!F28/1000,0))</f>
        <v>26834</v>
      </c>
    </row>
    <row r="29" spans="1:6">
      <c r="A29" s="68" t="str">
        <f>+Ⅲ!A29</f>
        <v>合計</v>
      </c>
      <c r="B29" s="132">
        <f>+IF(Ⅲ!B29=0,"-",ROUND(Ⅲ!B29/1000,0))</f>
        <v>12217059</v>
      </c>
      <c r="C29" s="132" t="str">
        <f>+IF(Ⅲ!C29=0,"-",ROUND(Ⅲ!C29/1000,0))</f>
        <v>-</v>
      </c>
      <c r="D29" s="132">
        <f>+IF(Ⅲ!D29=0,"-",ROUND(Ⅲ!D29/1000,0))</f>
        <v>7905</v>
      </c>
      <c r="E29" s="132">
        <f>+IF(Ⅲ!E29=0,"-",ROUND(Ⅲ!E29/1000,0))</f>
        <v>12224964</v>
      </c>
      <c r="F29" s="132">
        <f>+IF(Ⅲ!F29=0,"-",ROUND(Ⅲ!F29/1000,0))</f>
        <v>12224964</v>
      </c>
    </row>
  </sheetData>
  <phoneticPr fontId="4"/>
  <printOptions horizontalCentered="1"/>
  <pageMargins left="0.70866141732283472" right="0.70866141732283472" top="0.74803149606299213" bottom="0.74803149606299213" header="0.31496062992125984" footer="0.31496062992125984"/>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opLeftCell="A10" workbookViewId="0">
      <selection activeCell="H19" sqref="H19"/>
    </sheetView>
  </sheetViews>
  <sheetFormatPr defaultRowHeight="18.75"/>
  <cols>
    <col min="1" max="1" width="23" style="61" bestFit="1" customWidth="1"/>
    <col min="2" max="3" width="17.25" style="61" customWidth="1"/>
    <col min="4" max="4" width="2.5" style="61" customWidth="1"/>
    <col min="5" max="5" width="14.75" style="61" customWidth="1"/>
    <col min="6" max="6" width="8.25" style="61" customWidth="1"/>
    <col min="7" max="8" width="9" style="61" customWidth="1"/>
    <col min="9" max="9" width="8.25" style="61" customWidth="1"/>
    <col min="10" max="16384" width="9" style="61"/>
  </cols>
  <sheetData>
    <row r="1" spans="1:10">
      <c r="A1" s="62" t="s">
        <v>87</v>
      </c>
      <c r="I1" s="67" t="s">
        <v>226</v>
      </c>
    </row>
    <row r="2" spans="1:10" ht="18.75" customHeight="1">
      <c r="A2" s="202" t="s">
        <v>88</v>
      </c>
      <c r="B2" s="204" t="s">
        <v>89</v>
      </c>
      <c r="C2" s="205"/>
      <c r="D2" s="206" t="s">
        <v>90</v>
      </c>
      <c r="E2" s="207"/>
      <c r="F2" s="207"/>
      <c r="G2" s="208"/>
      <c r="H2" s="209" t="s">
        <v>91</v>
      </c>
      <c r="I2" s="210"/>
    </row>
    <row r="3" spans="1:10" ht="37.5">
      <c r="A3" s="203"/>
      <c r="B3" s="93" t="s">
        <v>92</v>
      </c>
      <c r="C3" s="79" t="s">
        <v>93</v>
      </c>
      <c r="D3" s="206" t="s">
        <v>92</v>
      </c>
      <c r="E3" s="208"/>
      <c r="F3" s="206" t="s">
        <v>93</v>
      </c>
      <c r="G3" s="208"/>
      <c r="H3" s="211"/>
      <c r="I3" s="212"/>
    </row>
    <row r="4" spans="1:10">
      <c r="A4" s="88" t="s">
        <v>94</v>
      </c>
      <c r="B4" s="94"/>
      <c r="C4" s="94"/>
      <c r="D4" s="213"/>
      <c r="E4" s="214"/>
      <c r="F4" s="213"/>
      <c r="G4" s="214"/>
      <c r="H4" s="213"/>
      <c r="I4" s="214"/>
    </row>
    <row r="5" spans="1:10">
      <c r="A5" s="85" t="s">
        <v>95</v>
      </c>
      <c r="B5" s="132">
        <f>+IF(Ⅳ!B5=0,"-",ROUND(Ⅳ!B5/1000,0))</f>
        <v>77112</v>
      </c>
      <c r="C5" s="132" t="str">
        <f>+IF(Ⅳ!C5=0,"-",ROUND(Ⅳ!C5/1000,0))</f>
        <v>-</v>
      </c>
      <c r="D5" s="200">
        <f>+IF(Ⅳ!D5=0,"-",ROUND(Ⅳ!D5/1000,0))</f>
        <v>9008</v>
      </c>
      <c r="E5" s="201"/>
      <c r="F5" s="200" t="str">
        <f>+IF(Ⅳ!F5=0,"-",ROUND(Ⅳ!F5/1000,0))</f>
        <v>-</v>
      </c>
      <c r="G5" s="201"/>
      <c r="H5" s="200">
        <f>+IF(Ⅳ!H5=0,"-",ROUND(Ⅳ!H5/1000,0))</f>
        <v>86120</v>
      </c>
      <c r="I5" s="201"/>
    </row>
    <row r="6" spans="1:10">
      <c r="A6" s="85" t="s">
        <v>96</v>
      </c>
      <c r="B6" s="132">
        <f>+IF(Ⅳ!B6=0,"-",ROUND(Ⅳ!B6/1000,0))</f>
        <v>1259</v>
      </c>
      <c r="C6" s="132" t="str">
        <f>+IF(Ⅳ!C6=0,"-",ROUND(Ⅳ!C6/1000,0))</f>
        <v>-</v>
      </c>
      <c r="D6" s="200">
        <f>+IF(Ⅳ!D6=0,"-",ROUND(Ⅳ!D6/1000,0))</f>
        <v>808</v>
      </c>
      <c r="E6" s="201"/>
      <c r="F6" s="200" t="str">
        <f>+IF(Ⅳ!F6=0,"-",ROUND(Ⅳ!F6/1000,0))</f>
        <v>-</v>
      </c>
      <c r="G6" s="201"/>
      <c r="H6" s="200">
        <f>+IF(Ⅳ!H6=0,"-",ROUND(Ⅳ!H6/1000,0))</f>
        <v>2067</v>
      </c>
      <c r="I6" s="201"/>
    </row>
    <row r="7" spans="1:10">
      <c r="A7" s="5" t="s">
        <v>311</v>
      </c>
      <c r="B7" s="132">
        <f>+IF(Ⅳ!B7=0,"-",ROUND(Ⅳ!B7/1000,0))</f>
        <v>493010</v>
      </c>
      <c r="C7" s="132" t="str">
        <f>+IF(Ⅳ!C7=0,"-",ROUND(Ⅳ!C7/1000,0))</f>
        <v>-</v>
      </c>
      <c r="D7" s="200">
        <f>+IF(Ⅳ!D7=0,"-",ROUND(Ⅳ!D7/1000,0))</f>
        <v>54870</v>
      </c>
      <c r="E7" s="201"/>
      <c r="F7" s="200" t="str">
        <f>+IF(Ⅳ!F7=0,"-",ROUND(Ⅳ!F7/1000,0))</f>
        <v>-</v>
      </c>
      <c r="G7" s="201"/>
      <c r="H7" s="200">
        <f>+IF(Ⅳ!H7=0,"-",ROUND(Ⅳ!H7/1000,0))</f>
        <v>547880</v>
      </c>
      <c r="I7" s="201"/>
    </row>
    <row r="8" spans="1:10">
      <c r="A8" s="68" t="s">
        <v>19</v>
      </c>
      <c r="B8" s="132">
        <f>+IF(Ⅳ!B8=0,"-",ROUND(Ⅳ!B8/1000,0))</f>
        <v>571381</v>
      </c>
      <c r="C8" s="132" t="str">
        <f>+IF(Ⅳ!C8=0,"-",ROUND(Ⅳ!C8/1000,0))</f>
        <v>-</v>
      </c>
      <c r="D8" s="200">
        <f>+IF(Ⅳ!D8=0,"-",ROUND(Ⅳ!D8/1000,0))</f>
        <v>64686</v>
      </c>
      <c r="E8" s="201"/>
      <c r="F8" s="200" t="str">
        <f>+IF(Ⅳ!F8=0,"-",ROUND(Ⅳ!F8/1000,0))</f>
        <v>-</v>
      </c>
      <c r="G8" s="201"/>
      <c r="H8" s="200">
        <f>+IF(Ⅳ!H8=0,"-",ROUND(Ⅳ!H8/1000,0))</f>
        <v>636066</v>
      </c>
      <c r="I8" s="201"/>
    </row>
    <row r="10" spans="1:10">
      <c r="A10" s="62" t="s">
        <v>97</v>
      </c>
      <c r="C10" s="67" t="s">
        <v>226</v>
      </c>
      <c r="E10" s="62" t="s">
        <v>102</v>
      </c>
      <c r="F10" s="62"/>
      <c r="J10" s="67" t="s">
        <v>226</v>
      </c>
    </row>
    <row r="11" spans="1:10" ht="56.25" customHeight="1">
      <c r="A11" s="95" t="s">
        <v>88</v>
      </c>
      <c r="B11" s="93" t="s">
        <v>92</v>
      </c>
      <c r="C11" s="79" t="s">
        <v>93</v>
      </c>
      <c r="E11" s="215" t="s">
        <v>88</v>
      </c>
      <c r="F11" s="216"/>
      <c r="G11" s="204" t="s">
        <v>92</v>
      </c>
      <c r="H11" s="205"/>
      <c r="I11" s="206" t="s">
        <v>93</v>
      </c>
      <c r="J11" s="208"/>
    </row>
    <row r="12" spans="1:10">
      <c r="A12" s="96" t="s">
        <v>98</v>
      </c>
      <c r="B12" s="94"/>
      <c r="C12" s="94"/>
      <c r="E12" s="217" t="s">
        <v>98</v>
      </c>
      <c r="F12" s="218"/>
      <c r="G12" s="219"/>
      <c r="H12" s="220"/>
      <c r="I12" s="213"/>
      <c r="J12" s="214"/>
    </row>
    <row r="13" spans="1:10">
      <c r="A13" s="96" t="s">
        <v>99</v>
      </c>
      <c r="B13" s="94"/>
      <c r="C13" s="94"/>
      <c r="E13" s="217" t="s">
        <v>99</v>
      </c>
      <c r="F13" s="218"/>
      <c r="G13" s="219"/>
      <c r="H13" s="220"/>
      <c r="I13" s="213"/>
      <c r="J13" s="214"/>
    </row>
    <row r="14" spans="1:10">
      <c r="A14" s="85" t="s">
        <v>95</v>
      </c>
      <c r="B14" s="132">
        <f>+IF(Ⅳ!B14=0,"-",ROUND(Ⅳ!B14/1000,0))</f>
        <v>3461</v>
      </c>
      <c r="C14" s="132" t="str">
        <f>+IF(Ⅳ!C14=0,"-",ROUND(Ⅳ!C14/1000,0))</f>
        <v>-</v>
      </c>
      <c r="E14" s="221" t="s">
        <v>95</v>
      </c>
      <c r="F14" s="222"/>
      <c r="G14" s="200">
        <f>+IF(Ⅳ!G14=0,"-",ROUND(Ⅳ!G14/1000,0))</f>
        <v>1117</v>
      </c>
      <c r="H14" s="201"/>
      <c r="I14" s="200" t="str">
        <f>+IF(Ⅳ!I14=0,"-",ROUND(Ⅳ!I14/1000,0))</f>
        <v>-</v>
      </c>
      <c r="J14" s="201"/>
    </row>
    <row r="15" spans="1:10">
      <c r="A15" s="85" t="s">
        <v>96</v>
      </c>
      <c r="B15" s="132">
        <f>+IF(Ⅳ!B15=0,"-",ROUND(Ⅳ!B15/1000,0))</f>
        <v>13876</v>
      </c>
      <c r="C15" s="132" t="str">
        <f>+IF(Ⅳ!C15=0,"-",ROUND(Ⅳ!C15/1000,0))</f>
        <v>-</v>
      </c>
      <c r="E15" s="221" t="s">
        <v>96</v>
      </c>
      <c r="F15" s="222"/>
      <c r="G15" s="200">
        <f>+ROUND(Ⅳ!G15/1000,0)</f>
        <v>381</v>
      </c>
      <c r="H15" s="201"/>
      <c r="I15" s="200" t="str">
        <f>+IF(Ⅳ!I15=0,"-",ROUND(Ⅳ!I15/1000,0))</f>
        <v>-</v>
      </c>
      <c r="J15" s="201"/>
    </row>
    <row r="16" spans="1:10">
      <c r="A16" s="68" t="s">
        <v>100</v>
      </c>
      <c r="B16" s="132">
        <f>+IF(Ⅳ!B16=0,"-",ROUND(Ⅳ!B16/1000,0))</f>
        <v>17337</v>
      </c>
      <c r="C16" s="132" t="str">
        <f>+IF(Ⅳ!C16=0,"-",ROUND(Ⅳ!C16/1000,0))</f>
        <v>-</v>
      </c>
      <c r="E16" s="215" t="s">
        <v>100</v>
      </c>
      <c r="F16" s="216"/>
      <c r="G16" s="200">
        <f>+ROUND(Ⅳ!G16/1000,0)</f>
        <v>1497</v>
      </c>
      <c r="H16" s="201"/>
      <c r="I16" s="200" t="str">
        <f>+IF(Ⅳ!I16=0,"-",ROUND(Ⅳ!I16/1000,0))</f>
        <v>-</v>
      </c>
      <c r="J16" s="201"/>
    </row>
    <row r="17" spans="1:10">
      <c r="A17" s="96" t="s">
        <v>101</v>
      </c>
      <c r="B17" s="132"/>
      <c r="C17" s="132"/>
      <c r="E17" s="217" t="s">
        <v>101</v>
      </c>
      <c r="F17" s="218"/>
      <c r="G17" s="200"/>
      <c r="H17" s="201"/>
      <c r="I17" s="200"/>
      <c r="J17" s="201"/>
    </row>
    <row r="18" spans="1:10">
      <c r="A18" s="96" t="s">
        <v>103</v>
      </c>
      <c r="B18" s="132"/>
      <c r="C18" s="132"/>
      <c r="E18" s="217" t="s">
        <v>103</v>
      </c>
      <c r="F18" s="218"/>
      <c r="G18" s="200"/>
      <c r="H18" s="201"/>
      <c r="I18" s="200"/>
      <c r="J18" s="201"/>
    </row>
    <row r="19" spans="1:10">
      <c r="A19" s="85" t="s">
        <v>104</v>
      </c>
      <c r="B19" s="132">
        <f>+IF(Ⅳ!B19=0,"-",ROUND(Ⅳ!B19/1000,0))</f>
        <v>47276</v>
      </c>
      <c r="C19" s="132">
        <f>+IF(Ⅳ!C19=0,"-",ROUND(Ⅳ!C19/1000,0))</f>
        <v>9002</v>
      </c>
      <c r="E19" s="221" t="s">
        <v>104</v>
      </c>
      <c r="F19" s="222"/>
      <c r="G19" s="200">
        <f>+ROUND(Ⅳ!G19/1000,0)</f>
        <v>11542</v>
      </c>
      <c r="H19" s="201"/>
      <c r="I19" s="200">
        <f>+IF(Ⅳ!I19=0,"-",ROUND(Ⅳ!I19/1000,0))</f>
        <v>2198</v>
      </c>
      <c r="J19" s="201"/>
    </row>
    <row r="20" spans="1:10">
      <c r="A20" s="85" t="s">
        <v>105</v>
      </c>
      <c r="B20" s="132">
        <f>+IF(Ⅳ!B20=0,"-",ROUND(Ⅳ!B20/1000,0))</f>
        <v>77709</v>
      </c>
      <c r="C20" s="132">
        <f>+IF(Ⅳ!C20=0,"-",ROUND(Ⅳ!C20/1000,0))</f>
        <v>42925</v>
      </c>
      <c r="E20" s="221" t="s">
        <v>105</v>
      </c>
      <c r="F20" s="222"/>
      <c r="G20" s="200">
        <f>+ROUND(Ⅳ!G20/1000,0)</f>
        <v>24657</v>
      </c>
      <c r="H20" s="201"/>
      <c r="I20" s="200">
        <f>+IF(Ⅳ!I20=0,"-",ROUND(Ⅳ!I20/1000,0))</f>
        <v>13620</v>
      </c>
      <c r="J20" s="201"/>
    </row>
    <row r="21" spans="1:10">
      <c r="A21" s="85" t="s">
        <v>106</v>
      </c>
      <c r="B21" s="132">
        <f>+IF(Ⅳ!B21=0,"-",ROUND(Ⅳ!B21/1000,0))</f>
        <v>5074</v>
      </c>
      <c r="C21" s="132">
        <f>+IF(Ⅳ!C21=0,"-",ROUND(Ⅳ!C21/1000,0))</f>
        <v>881</v>
      </c>
      <c r="E21" s="221" t="s">
        <v>106</v>
      </c>
      <c r="F21" s="222"/>
      <c r="G21" s="200">
        <f>+ROUND(Ⅳ!G21/1000,0)</f>
        <v>2519</v>
      </c>
      <c r="H21" s="201"/>
      <c r="I21" s="200">
        <f>+IF(Ⅳ!I21=0,"-",ROUND(Ⅳ!I21/1000,0))</f>
        <v>437</v>
      </c>
      <c r="J21" s="201"/>
    </row>
    <row r="22" spans="1:10">
      <c r="A22" s="85" t="s">
        <v>107</v>
      </c>
      <c r="B22" s="132">
        <f>+IF(Ⅳ!B22=0,"-",ROUND(Ⅳ!B22/1000,0))</f>
        <v>5256</v>
      </c>
      <c r="C22" s="132">
        <f>+IF(Ⅳ!C22=0,"-",ROUND(Ⅳ!C22/1000,0))</f>
        <v>991</v>
      </c>
      <c r="E22" s="221" t="s">
        <v>107</v>
      </c>
      <c r="F22" s="222"/>
      <c r="G22" s="200">
        <f>+ROUND(Ⅳ!G22/1000,0)</f>
        <v>1496</v>
      </c>
      <c r="H22" s="201"/>
      <c r="I22" s="200">
        <f>+IF(Ⅳ!I22=0,"-",ROUND(Ⅳ!I22/1000,0))</f>
        <v>282</v>
      </c>
      <c r="J22" s="201"/>
    </row>
    <row r="23" spans="1:10">
      <c r="A23" s="5" t="s">
        <v>248</v>
      </c>
      <c r="B23" s="132">
        <f>+IF(Ⅳ!B23=0,"-",ROUND(Ⅳ!B23/1000,0))</f>
        <v>85381</v>
      </c>
      <c r="C23" s="132">
        <f>+IF(Ⅳ!C23=0,"-",ROUND(Ⅳ!C23/1000,0))</f>
        <v>12645</v>
      </c>
      <c r="E23" s="139" t="s">
        <v>248</v>
      </c>
      <c r="F23" s="140"/>
      <c r="G23" s="200">
        <f>+ROUND(Ⅳ!G23/1000,0)</f>
        <v>22809</v>
      </c>
      <c r="H23" s="201"/>
      <c r="I23" s="200">
        <f>+IF(Ⅳ!I23=0,"-",ROUND(Ⅳ!I23/1000,0))</f>
        <v>3378</v>
      </c>
      <c r="J23" s="201"/>
    </row>
    <row r="24" spans="1:10">
      <c r="A24" s="5" t="s">
        <v>249</v>
      </c>
      <c r="B24" s="132">
        <f>+IF(Ⅳ!B24=0,"-",ROUND(Ⅳ!B24/1000,0))</f>
        <v>2895</v>
      </c>
      <c r="C24" s="132">
        <f>+IF(Ⅳ!C24=0,"-",ROUND(Ⅳ!C24/1000,0))</f>
        <v>1519</v>
      </c>
      <c r="E24" s="139" t="s">
        <v>249</v>
      </c>
      <c r="F24" s="140"/>
      <c r="G24" s="200">
        <f>+ROUND(Ⅳ!G24/1000,0)</f>
        <v>3300</v>
      </c>
      <c r="H24" s="201"/>
      <c r="I24" s="200">
        <f>+IF(Ⅳ!I24=0,"-",ROUND(Ⅳ!I24/1000,0))</f>
        <v>1732</v>
      </c>
      <c r="J24" s="201"/>
    </row>
    <row r="25" spans="1:10">
      <c r="A25" s="5" t="s">
        <v>250</v>
      </c>
      <c r="B25" s="132">
        <f>+IF(Ⅳ!B25=0,"-",ROUND(Ⅳ!B25/1000,0))</f>
        <v>1614</v>
      </c>
      <c r="C25" s="132">
        <f>+IF(Ⅳ!C25=0,"-",ROUND(Ⅳ!C25/1000,0))</f>
        <v>169</v>
      </c>
      <c r="E25" s="139" t="s">
        <v>250</v>
      </c>
      <c r="F25" s="140"/>
      <c r="G25" s="200">
        <f>+ROUND(Ⅳ!G25/1000,0)</f>
        <v>88</v>
      </c>
      <c r="H25" s="201"/>
      <c r="I25" s="200">
        <f>+IF(Ⅳ!I25=0,"-",ROUND(Ⅳ!I25/1000,0))</f>
        <v>9</v>
      </c>
      <c r="J25" s="201"/>
    </row>
    <row r="26" spans="1:10">
      <c r="A26" s="88" t="s">
        <v>108</v>
      </c>
      <c r="B26" s="132"/>
      <c r="C26" s="132"/>
      <c r="E26" s="223" t="s">
        <v>108</v>
      </c>
      <c r="F26" s="224"/>
      <c r="G26" s="200"/>
      <c r="H26" s="201"/>
      <c r="I26" s="200"/>
      <c r="J26" s="201"/>
    </row>
    <row r="27" spans="1:10">
      <c r="A27" s="85" t="s">
        <v>110</v>
      </c>
      <c r="B27" s="132">
        <f>+IF(Ⅳ!B27=0,"-",ROUND(Ⅳ!B27/1000,0))</f>
        <v>3456</v>
      </c>
      <c r="C27" s="132">
        <f>+IF(Ⅳ!C27=0,"-",ROUND(Ⅳ!C27/1000,0))</f>
        <v>210</v>
      </c>
      <c r="E27" s="225" t="s">
        <v>312</v>
      </c>
      <c r="F27" s="226"/>
      <c r="G27" s="200">
        <f>+ROUND(Ⅳ!G27/1000,0)</f>
        <v>4001</v>
      </c>
      <c r="H27" s="201"/>
      <c r="I27" s="200">
        <f>+IF(Ⅳ!I27=0,"-",ROUND(Ⅳ!I27/1000,0))</f>
        <v>244</v>
      </c>
      <c r="J27" s="201"/>
    </row>
    <row r="28" spans="1:10">
      <c r="A28" s="68" t="s">
        <v>100</v>
      </c>
      <c r="B28" s="132">
        <f>+IF(Ⅳ!B28=0,"-",ROUND(Ⅳ!B28/1000,0))</f>
        <v>228661</v>
      </c>
      <c r="C28" s="132">
        <f>+IF(Ⅳ!C28=0,"-",ROUND(Ⅳ!C28/1000,0))</f>
        <v>68342</v>
      </c>
      <c r="E28" s="225" t="s">
        <v>313</v>
      </c>
      <c r="F28" s="226"/>
      <c r="G28" s="200">
        <f>+ROUND(Ⅳ!G28/1000,0)</f>
        <v>4134</v>
      </c>
      <c r="H28" s="201"/>
      <c r="I28" s="200">
        <f>+IF(Ⅳ!I28=0,"-",ROUND(Ⅳ!I28/1000,0))</f>
        <v>404</v>
      </c>
      <c r="J28" s="201"/>
    </row>
    <row r="29" spans="1:10">
      <c r="A29" s="68" t="s">
        <v>19</v>
      </c>
      <c r="B29" s="132">
        <f>+IF(Ⅳ!B29=0,"-",ROUND(Ⅳ!B29/1000,0))</f>
        <v>245998</v>
      </c>
      <c r="C29" s="132">
        <f>+IF(Ⅳ!C29=0,"-",ROUND(Ⅳ!C29/1000,0))</f>
        <v>68342</v>
      </c>
      <c r="E29" s="225" t="s">
        <v>314</v>
      </c>
      <c r="F29" s="226"/>
      <c r="G29" s="200">
        <f>+ROUND(Ⅳ!G29/1000,0)</f>
        <v>1501</v>
      </c>
      <c r="H29" s="201"/>
      <c r="I29" s="200" t="str">
        <f>+IF(Ⅳ!I29=0,"-",ROUND(Ⅳ!I29/1000,0))</f>
        <v>-</v>
      </c>
      <c r="J29" s="201"/>
    </row>
    <row r="30" spans="1:10">
      <c r="E30" s="215" t="s">
        <v>100</v>
      </c>
      <c r="F30" s="216"/>
      <c r="G30" s="200">
        <f>+ROUND(Ⅳ!G30/1000,0)</f>
        <v>76047</v>
      </c>
      <c r="H30" s="201"/>
      <c r="I30" s="200">
        <f>+IF(Ⅳ!I30=0,"-",ROUND(Ⅳ!I30/1000,0))</f>
        <v>22303</v>
      </c>
      <c r="J30" s="201"/>
    </row>
    <row r="31" spans="1:10">
      <c r="E31" s="215" t="s">
        <v>19</v>
      </c>
      <c r="F31" s="216"/>
      <c r="G31" s="200">
        <f>+ROUND(Ⅳ!G31/1000,0)</f>
        <v>77544</v>
      </c>
      <c r="H31" s="201"/>
      <c r="I31" s="200">
        <f>+IF(Ⅳ!I31=0,"-",ROUND(Ⅳ!I31/1000,0))</f>
        <v>22303</v>
      </c>
      <c r="J31" s="201"/>
    </row>
  </sheetData>
  <mergeCells count="84">
    <mergeCell ref="E30:F30"/>
    <mergeCell ref="G30:H30"/>
    <mergeCell ref="I30:J30"/>
    <mergeCell ref="E31:F31"/>
    <mergeCell ref="G31:H31"/>
    <mergeCell ref="I31:J31"/>
    <mergeCell ref="E26:F26"/>
    <mergeCell ref="G26:H26"/>
    <mergeCell ref="I26:J26"/>
    <mergeCell ref="E29:F29"/>
    <mergeCell ref="G29:H29"/>
    <mergeCell ref="I29:J29"/>
    <mergeCell ref="E27:F27"/>
    <mergeCell ref="G27:H27"/>
    <mergeCell ref="I27:J27"/>
    <mergeCell ref="E28:F28"/>
    <mergeCell ref="G28:H28"/>
    <mergeCell ref="I28:J28"/>
    <mergeCell ref="E21:F21"/>
    <mergeCell ref="G21:H21"/>
    <mergeCell ref="I21:J21"/>
    <mergeCell ref="E22:F22"/>
    <mergeCell ref="G22:H22"/>
    <mergeCell ref="I22:J22"/>
    <mergeCell ref="E19:F19"/>
    <mergeCell ref="G19:H19"/>
    <mergeCell ref="I19:J19"/>
    <mergeCell ref="E20:F20"/>
    <mergeCell ref="G20:H20"/>
    <mergeCell ref="I20:J20"/>
    <mergeCell ref="E17:F17"/>
    <mergeCell ref="G17:H17"/>
    <mergeCell ref="I17:J17"/>
    <mergeCell ref="E18:F18"/>
    <mergeCell ref="G18:H18"/>
    <mergeCell ref="I18:J18"/>
    <mergeCell ref="E15:F15"/>
    <mergeCell ref="G15:H15"/>
    <mergeCell ref="I15:J15"/>
    <mergeCell ref="E16:F16"/>
    <mergeCell ref="G16:H16"/>
    <mergeCell ref="I16:J16"/>
    <mergeCell ref="E13:F13"/>
    <mergeCell ref="G13:H13"/>
    <mergeCell ref="I13:J13"/>
    <mergeCell ref="E14:F14"/>
    <mergeCell ref="G14:H14"/>
    <mergeCell ref="I14:J14"/>
    <mergeCell ref="E11:F11"/>
    <mergeCell ref="G11:H11"/>
    <mergeCell ref="I11:J11"/>
    <mergeCell ref="E12:F12"/>
    <mergeCell ref="G12:H12"/>
    <mergeCell ref="I12:J12"/>
    <mergeCell ref="D6:E6"/>
    <mergeCell ref="F6:G6"/>
    <mergeCell ref="H6:I6"/>
    <mergeCell ref="D8:E8"/>
    <mergeCell ref="F8:G8"/>
    <mergeCell ref="H8:I8"/>
    <mergeCell ref="D7:E7"/>
    <mergeCell ref="F7:G7"/>
    <mergeCell ref="H7:I7"/>
    <mergeCell ref="D4:E4"/>
    <mergeCell ref="F4:G4"/>
    <mergeCell ref="H4:I4"/>
    <mergeCell ref="D5:E5"/>
    <mergeCell ref="F5:G5"/>
    <mergeCell ref="H5:I5"/>
    <mergeCell ref="A2:A3"/>
    <mergeCell ref="B2:C2"/>
    <mergeCell ref="D2:G2"/>
    <mergeCell ref="H2:I3"/>
    <mergeCell ref="D3:E3"/>
    <mergeCell ref="F3:G3"/>
    <mergeCell ref="E23:F23"/>
    <mergeCell ref="E24:F24"/>
    <mergeCell ref="E25:F25"/>
    <mergeCell ref="G23:H23"/>
    <mergeCell ref="I23:J23"/>
    <mergeCell ref="G24:H24"/>
    <mergeCell ref="I24:J24"/>
    <mergeCell ref="G25:H25"/>
    <mergeCell ref="I25:J25"/>
  </mergeCells>
  <phoneticPr fontId="4"/>
  <pageMargins left="0.7" right="0.7" top="0.75" bottom="0.75" header="0.3" footer="0.3"/>
  <pageSetup paperSize="9" scale="77"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4"/>
  <sheetViews>
    <sheetView workbookViewId="0">
      <selection activeCell="H19" sqref="H19"/>
    </sheetView>
  </sheetViews>
  <sheetFormatPr defaultRowHeight="18.75"/>
  <cols>
    <col min="1" max="1" width="17.25" style="61" customWidth="1"/>
    <col min="2" max="10" width="14.375" style="61" customWidth="1"/>
    <col min="11" max="16384" width="9" style="61"/>
  </cols>
  <sheetData>
    <row r="1" spans="1:8">
      <c r="A1" s="61" t="s">
        <v>112</v>
      </c>
    </row>
    <row r="2" spans="1:8">
      <c r="A2" s="62" t="s">
        <v>113</v>
      </c>
      <c r="G2" s="67"/>
      <c r="H2" s="7" t="s">
        <v>226</v>
      </c>
    </row>
    <row r="3" spans="1:8">
      <c r="A3" s="202" t="s">
        <v>60</v>
      </c>
      <c r="B3" s="209" t="s">
        <v>114</v>
      </c>
      <c r="C3" s="86"/>
      <c r="D3" s="229" t="s">
        <v>115</v>
      </c>
      <c r="E3" s="227" t="s">
        <v>116</v>
      </c>
      <c r="F3" s="227" t="s">
        <v>117</v>
      </c>
      <c r="G3" s="227" t="s">
        <v>118</v>
      </c>
      <c r="H3" s="170" t="s">
        <v>276</v>
      </c>
    </row>
    <row r="4" spans="1:8">
      <c r="A4" s="203"/>
      <c r="B4" s="211"/>
      <c r="C4" s="87" t="s">
        <v>119</v>
      </c>
      <c r="D4" s="230"/>
      <c r="E4" s="228"/>
      <c r="F4" s="228"/>
      <c r="G4" s="228"/>
      <c r="H4" s="171"/>
    </row>
    <row r="5" spans="1:8">
      <c r="A5" s="88" t="s">
        <v>126</v>
      </c>
      <c r="B5" s="69"/>
      <c r="C5" s="89"/>
      <c r="D5" s="90"/>
      <c r="E5" s="69"/>
      <c r="F5" s="69"/>
      <c r="G5" s="69"/>
      <c r="H5" s="6"/>
    </row>
    <row r="6" spans="1:8">
      <c r="A6" s="85" t="s">
        <v>120</v>
      </c>
      <c r="B6" s="133">
        <f>+IF(Ⅴ!B6=0,"-",ROUND(Ⅴ!B6/1000,0))</f>
        <v>231405</v>
      </c>
      <c r="C6" s="134">
        <f>+IF(Ⅴ!C6=0,"-",ROUND(Ⅴ!C6/1000,0))</f>
        <v>53233</v>
      </c>
      <c r="D6" s="135">
        <f>+IF(Ⅴ!D6=0,"-",ROUND(Ⅴ!D6/1000,0))</f>
        <v>82699</v>
      </c>
      <c r="E6" s="133">
        <f>+IF(Ⅴ!E6=0,"-",ROUND(Ⅴ!E6/1000,0))</f>
        <v>82554</v>
      </c>
      <c r="F6" s="133">
        <f>+IF(Ⅴ!F6=0,"-",ROUND(Ⅴ!F6/1000,0))</f>
        <v>63752</v>
      </c>
      <c r="G6" s="133">
        <f>+IF(Ⅴ!G6=0,"-",ROUND(Ⅴ!G6/1000,0))</f>
        <v>2400</v>
      </c>
      <c r="H6" s="133" t="str">
        <f>+IF(Ⅴ!H6=0,"-",ROUND(Ⅴ!H6/1000,0))</f>
        <v>-</v>
      </c>
    </row>
    <row r="7" spans="1:8">
      <c r="A7" s="85" t="s">
        <v>121</v>
      </c>
      <c r="B7" s="133">
        <f>+IF(Ⅴ!B7=0,"-",ROUND(Ⅴ!B7/1000,0))</f>
        <v>53482</v>
      </c>
      <c r="C7" s="134">
        <f>+IF(Ⅴ!C7=0,"-",ROUND(Ⅴ!C7/1000,0))</f>
        <v>13003</v>
      </c>
      <c r="D7" s="135">
        <f>+IF(Ⅴ!D7=0,"-",ROUND(Ⅴ!D7/1000,0))</f>
        <v>30065</v>
      </c>
      <c r="E7" s="133">
        <f>+IF(Ⅴ!E7=0,"-",ROUND(Ⅴ!E7/1000,0))</f>
        <v>23417</v>
      </c>
      <c r="F7" s="133" t="str">
        <f>+IF(Ⅴ!F7=0,"-",ROUND(Ⅴ!F7/1000,0))</f>
        <v>-</v>
      </c>
      <c r="G7" s="133" t="str">
        <f>+IF(Ⅴ!G7=0,"-",ROUND(Ⅴ!G7/1000,0))</f>
        <v>-</v>
      </c>
      <c r="H7" s="133" t="str">
        <f>+IF(Ⅴ!H7=0,"-",ROUND(Ⅴ!H7/1000,0))</f>
        <v>-</v>
      </c>
    </row>
    <row r="8" spans="1:8">
      <c r="A8" s="85" t="s">
        <v>122</v>
      </c>
      <c r="B8" s="133">
        <f>+IF(Ⅴ!B8=0,"-",ROUND(Ⅴ!B8/1000,0))</f>
        <v>317936</v>
      </c>
      <c r="C8" s="134">
        <f>+IF(Ⅴ!C8=0,"-",ROUND(Ⅴ!C8/1000,0))</f>
        <v>28857</v>
      </c>
      <c r="D8" s="135">
        <f>+IF(Ⅴ!D8=0,"-",ROUND(Ⅴ!D8/1000,0))</f>
        <v>317936</v>
      </c>
      <c r="E8" s="133" t="str">
        <f>+IF(Ⅴ!E8=0,"-",ROUND(Ⅴ!E8/1000,0))</f>
        <v>-</v>
      </c>
      <c r="F8" s="133" t="str">
        <f>+IF(Ⅴ!F8=0,"-",ROUND(Ⅴ!F8/1000,0))</f>
        <v>-</v>
      </c>
      <c r="G8" s="133" t="str">
        <f>+IF(Ⅴ!G8=0,"-",ROUND(Ⅴ!G8/1000,0))</f>
        <v>-</v>
      </c>
      <c r="H8" s="133" t="str">
        <f>+IF(Ⅴ!H8=0,"-",ROUND(Ⅴ!H8/1000,0))</f>
        <v>-</v>
      </c>
    </row>
    <row r="9" spans="1:8">
      <c r="A9" s="85" t="s">
        <v>123</v>
      </c>
      <c r="B9" s="133">
        <f>+IF(Ⅴ!B9=0,"-",ROUND(Ⅴ!B9/1000,0))</f>
        <v>664835</v>
      </c>
      <c r="C9" s="134">
        <f>+IF(Ⅴ!C9=0,"-",ROUND(Ⅴ!C9/1000,0))</f>
        <v>180199</v>
      </c>
      <c r="D9" s="135">
        <f>+IF(Ⅴ!D9=0,"-",ROUND(Ⅴ!D9/1000,0))</f>
        <v>497710</v>
      </c>
      <c r="E9" s="133" t="str">
        <f>+IF(Ⅴ!E9=0,"-",ROUND(Ⅴ!E9/1000,0))</f>
        <v>-</v>
      </c>
      <c r="F9" s="133">
        <f>+IF(Ⅴ!F9=0,"-",ROUND(Ⅴ!F9/1000,0))</f>
        <v>160900</v>
      </c>
      <c r="G9" s="133">
        <f>+IF(Ⅴ!G9=0,"-",ROUND(Ⅴ!G9/1000,0))</f>
        <v>6225</v>
      </c>
      <c r="H9" s="133" t="str">
        <f>+IF(Ⅴ!H9=0,"-",ROUND(Ⅴ!H9/1000,0))</f>
        <v>-</v>
      </c>
    </row>
    <row r="10" spans="1:8">
      <c r="A10" s="85" t="s">
        <v>124</v>
      </c>
      <c r="B10" s="133">
        <f>+IF(Ⅴ!B10=0,"-",ROUND(Ⅴ!B10/1000,0))</f>
        <v>11579275</v>
      </c>
      <c r="C10" s="134">
        <f>+IF(Ⅴ!C10=0,"-",ROUND(Ⅴ!C10/1000,0))</f>
        <v>1586838</v>
      </c>
      <c r="D10" s="135">
        <f>+IF(Ⅴ!D10=0,"-",ROUND(Ⅴ!D10/1000,0))</f>
        <v>195985</v>
      </c>
      <c r="E10" s="133">
        <f>+IF(Ⅴ!E10=0,"-",ROUND(Ⅴ!E10/1000,0))</f>
        <v>882572</v>
      </c>
      <c r="F10" s="133">
        <f>+IF(Ⅴ!F10=0,"-",ROUND(Ⅴ!F10/1000,0))</f>
        <v>4301004</v>
      </c>
      <c r="G10" s="133">
        <f>+IF(Ⅴ!G10=0,"-",ROUND(Ⅴ!G10/1000,0))</f>
        <v>4165414</v>
      </c>
      <c r="H10" s="133">
        <f>+IF(Ⅴ!H10=0,"-",ROUND(Ⅴ!H10/1000,0))</f>
        <v>2034300</v>
      </c>
    </row>
    <row r="11" spans="1:8">
      <c r="A11" s="85" t="s">
        <v>125</v>
      </c>
      <c r="B11" s="133">
        <f>+IF(Ⅴ!B11=0,"-",ROUND(Ⅴ!B11/1000,0))</f>
        <v>9925222</v>
      </c>
      <c r="C11" s="134">
        <f>+IF(Ⅴ!C11=0,"-",ROUND(Ⅴ!C11/1000,0))</f>
        <v>1202742</v>
      </c>
      <c r="D11" s="135">
        <f>+IF(Ⅴ!D11=0,"-",ROUND(Ⅴ!D11/1000,0))</f>
        <v>9128011</v>
      </c>
      <c r="E11" s="133">
        <f>+IF(Ⅴ!E11=0,"-",ROUND(Ⅴ!E11/1000,0))</f>
        <v>758494</v>
      </c>
      <c r="F11" s="133">
        <f>+IF(Ⅴ!F11=0,"-",ROUND(Ⅴ!F11/1000,0))</f>
        <v>15610</v>
      </c>
      <c r="G11" s="133">
        <f>+IF(Ⅴ!G11=0,"-",ROUND(Ⅴ!G11/1000,0))</f>
        <v>23108</v>
      </c>
      <c r="H11" s="133" t="str">
        <f>+IF(Ⅴ!H11=0,"-",ROUND(Ⅴ!H11/1000,0))</f>
        <v>-</v>
      </c>
    </row>
    <row r="12" spans="1:8">
      <c r="A12" s="88" t="s">
        <v>127</v>
      </c>
      <c r="B12" s="133"/>
      <c r="C12" s="134"/>
      <c r="D12" s="135"/>
      <c r="E12" s="133"/>
      <c r="F12" s="133"/>
      <c r="G12" s="133"/>
      <c r="H12" s="136"/>
    </row>
    <row r="13" spans="1:8">
      <c r="A13" s="85" t="s">
        <v>128</v>
      </c>
      <c r="B13" s="133">
        <f>+IF(Ⅴ!B13=0,"-",ROUND(Ⅴ!B13/1000,0))</f>
        <v>8539635</v>
      </c>
      <c r="C13" s="134">
        <f>+IF(Ⅴ!C13=0,"-",ROUND(Ⅴ!C13/1000,0))</f>
        <v>606649</v>
      </c>
      <c r="D13" s="135">
        <f>+IF(Ⅴ!D13=0,"-",ROUND(Ⅴ!D13/1000,0))</f>
        <v>6274412</v>
      </c>
      <c r="E13" s="133">
        <f>+IF(Ⅴ!E13=0,"-",ROUND(Ⅴ!E13/1000,0))</f>
        <v>1449493</v>
      </c>
      <c r="F13" s="133">
        <f>+IF(Ⅴ!F13=0,"-",ROUND(Ⅴ!F13/1000,0))</f>
        <v>475613</v>
      </c>
      <c r="G13" s="133">
        <f>+IF(Ⅴ!G13=0,"-",ROUND(Ⅴ!G13/1000,0))</f>
        <v>340117</v>
      </c>
      <c r="H13" s="133" t="str">
        <f>+IF(Ⅴ!H13=0,"-",ROUND(Ⅴ!H13/1000,0))</f>
        <v>-</v>
      </c>
    </row>
    <row r="14" spans="1:8">
      <c r="A14" s="85" t="s">
        <v>129</v>
      </c>
      <c r="B14" s="133">
        <f>+IF(Ⅴ!B14=0,"-",ROUND(Ⅴ!B14/1000,0))</f>
        <v>78932</v>
      </c>
      <c r="C14" s="134">
        <f>+IF(Ⅴ!C14=0,"-",ROUND(Ⅴ!C14/1000,0))</f>
        <v>19237</v>
      </c>
      <c r="D14" s="135">
        <f>+IF(Ⅴ!D14=0,"-",ROUND(Ⅴ!D14/1000,0))</f>
        <v>78932</v>
      </c>
      <c r="E14" s="133" t="str">
        <f>+IF(Ⅴ!E14=0,"-",ROUND(Ⅴ!E14/1000,0))</f>
        <v>-</v>
      </c>
      <c r="F14" s="133" t="str">
        <f>+IF(Ⅴ!F14=0,"-",ROUND(Ⅴ!F14/1000,0))</f>
        <v>-</v>
      </c>
      <c r="G14" s="133" t="str">
        <f>+IF(Ⅴ!G14=0,"-",ROUND(Ⅴ!G14/1000,0))</f>
        <v>-</v>
      </c>
      <c r="H14" s="133" t="str">
        <f>+IF(Ⅴ!H14=0,"-",ROUND(Ⅴ!H14/1000,0))</f>
        <v>-</v>
      </c>
    </row>
    <row r="15" spans="1:8">
      <c r="A15" s="85" t="s">
        <v>130</v>
      </c>
      <c r="B15" s="133" t="str">
        <f>+IF(Ⅴ!B15=0,"-",ROUND(Ⅴ!B15/1000,0))</f>
        <v>-</v>
      </c>
      <c r="C15" s="134" t="str">
        <f>+IF(Ⅴ!C15=0,"-",ROUND(Ⅴ!C15/1000,0))</f>
        <v>-</v>
      </c>
      <c r="D15" s="135" t="str">
        <f>+IF(Ⅴ!D15=0,"-",ROUND(Ⅴ!D15/1000,0))</f>
        <v>-</v>
      </c>
      <c r="E15" s="133" t="str">
        <f>+IF(Ⅴ!E15=0,"-",ROUND(Ⅴ!E15/1000,0))</f>
        <v>-</v>
      </c>
      <c r="F15" s="133" t="str">
        <f>+IF(Ⅴ!F15=0,"-",ROUND(Ⅴ!F15/1000,0))</f>
        <v>-</v>
      </c>
      <c r="G15" s="133" t="str">
        <f>+IF(Ⅴ!G15=0,"-",ROUND(Ⅴ!G15/1000,0))</f>
        <v>-</v>
      </c>
      <c r="H15" s="133" t="str">
        <f>+IF(Ⅴ!H15=0,"-",ROUND(Ⅴ!H15/1000,0))</f>
        <v>-</v>
      </c>
    </row>
    <row r="16" spans="1:8">
      <c r="A16" s="68" t="s">
        <v>19</v>
      </c>
      <c r="B16" s="133">
        <f>+IF(Ⅴ!B16=0,"-",ROUND(Ⅴ!B16/1000,0))+1</f>
        <v>31390723</v>
      </c>
      <c r="C16" s="134">
        <f>+IF(Ⅴ!C16=0,"-",ROUND(Ⅴ!C16/1000,0))</f>
        <v>3690759</v>
      </c>
      <c r="D16" s="135">
        <f>+IF(Ⅴ!D16=0,"-",ROUND(Ⅴ!D16/1000,0))</f>
        <v>16605750</v>
      </c>
      <c r="E16" s="133">
        <f>+IF(Ⅴ!E16=0,"-",ROUND(Ⅴ!E16/1000,0))</f>
        <v>3196529</v>
      </c>
      <c r="F16" s="133">
        <f>+IF(Ⅴ!F16=0,"-",ROUND(Ⅴ!F16/1000,0))</f>
        <v>5016879</v>
      </c>
      <c r="G16" s="133">
        <f>+IF(Ⅴ!G16=0,"-",ROUND(Ⅴ!G16/1000,0))</f>
        <v>4537264</v>
      </c>
      <c r="H16" s="136">
        <f>+IF(Ⅴ!H16=0,"-",ROUND(Ⅴ!H16/1000,0))</f>
        <v>2034300</v>
      </c>
    </row>
    <row r="18" spans="1:10">
      <c r="A18" s="62" t="s">
        <v>131</v>
      </c>
      <c r="I18" s="67" t="s">
        <v>227</v>
      </c>
    </row>
    <row r="19" spans="1:10" ht="37.5">
      <c r="A19" s="76" t="s">
        <v>132</v>
      </c>
      <c r="B19" s="91" t="s">
        <v>133</v>
      </c>
      <c r="C19" s="79" t="s">
        <v>134</v>
      </c>
      <c r="D19" s="79" t="s">
        <v>135</v>
      </c>
      <c r="E19" s="79" t="s">
        <v>136</v>
      </c>
      <c r="F19" s="79" t="s">
        <v>137</v>
      </c>
      <c r="G19" s="79" t="s">
        <v>138</v>
      </c>
      <c r="H19" s="68" t="s">
        <v>139</v>
      </c>
      <c r="I19" s="79" t="s">
        <v>152</v>
      </c>
    </row>
    <row r="20" spans="1:10">
      <c r="A20" s="133">
        <f>+IF(Ⅴ!A20=0,"-",ROUND(Ⅴ!A20/1000,0))+1</f>
        <v>31390723</v>
      </c>
      <c r="B20" s="90">
        <f>+IF(Ⅴ!B20=0,"-",ROUND(Ⅴ!B20/1000,0))</f>
        <v>29024389</v>
      </c>
      <c r="C20" s="69">
        <f>+IF(Ⅴ!C20=0,"-",ROUND(Ⅴ!C20/1000,0))</f>
        <v>1357946</v>
      </c>
      <c r="D20" s="69">
        <f>+IF(Ⅴ!D20=0,"-",ROUND(Ⅴ!D20/1000,0))</f>
        <v>531756</v>
      </c>
      <c r="E20" s="69">
        <f>+IF(Ⅴ!E20=0,"-",ROUND(Ⅴ!E20/1000,0))</f>
        <v>138559</v>
      </c>
      <c r="F20" s="69">
        <f>+IF(Ⅴ!F20=0,"-",ROUND(Ⅴ!F20/1000,0))</f>
        <v>145534</v>
      </c>
      <c r="G20" s="69">
        <f>+IF(Ⅴ!G20=0,"-",ROUND(Ⅴ!G20/1000,0))</f>
        <v>58182</v>
      </c>
      <c r="H20" s="69">
        <f>+IF(Ⅴ!H20=0,"-",ROUND(Ⅴ!H20/1000,0))</f>
        <v>134356</v>
      </c>
      <c r="I20" s="84">
        <f>+Ⅴ!I20</f>
        <v>0.54</v>
      </c>
    </row>
    <row r="22" spans="1:10">
      <c r="A22" s="62" t="s">
        <v>141</v>
      </c>
      <c r="J22" s="67" t="s">
        <v>228</v>
      </c>
    </row>
    <row r="23" spans="1:10" ht="37.5">
      <c r="A23" s="76" t="s">
        <v>132</v>
      </c>
      <c r="B23" s="92" t="s">
        <v>143</v>
      </c>
      <c r="C23" s="79" t="s">
        <v>144</v>
      </c>
      <c r="D23" s="79" t="s">
        <v>145</v>
      </c>
      <c r="E23" s="79" t="s">
        <v>146</v>
      </c>
      <c r="F23" s="79" t="s">
        <v>147</v>
      </c>
      <c r="G23" s="79" t="s">
        <v>148</v>
      </c>
      <c r="H23" s="79" t="s">
        <v>149</v>
      </c>
      <c r="I23" s="79" t="s">
        <v>150</v>
      </c>
      <c r="J23" s="68" t="s">
        <v>151</v>
      </c>
    </row>
    <row r="24" spans="1:10">
      <c r="A24" s="134">
        <f>+IF(Ⅴ!A24=0,"-",ROUND(Ⅴ!A24/1000,0))+1</f>
        <v>31390723</v>
      </c>
      <c r="B24" s="135">
        <f>+IF(Ⅴ!B24=0,"-",ROUND(Ⅴ!B24/1000,0))</f>
        <v>3690759</v>
      </c>
      <c r="C24" s="133">
        <f>+IF(Ⅴ!C24=0,"-",ROUND(Ⅴ!C24/1000,0))</f>
        <v>3708203</v>
      </c>
      <c r="D24" s="133">
        <f>+IF(Ⅴ!D24=0,"-",ROUND(Ⅴ!D24/1000,0))</f>
        <v>3501615</v>
      </c>
      <c r="E24" s="133">
        <f>+IF(Ⅴ!E24=0,"-",ROUND(Ⅴ!E24/1000,0))</f>
        <v>3186338</v>
      </c>
      <c r="F24" s="133">
        <f>+IF(Ⅴ!F24=0,"-",ROUND(Ⅴ!F24/1000,0))</f>
        <v>2630831</v>
      </c>
      <c r="G24" s="133">
        <f>+IF(Ⅴ!G24=0,"-",ROUND(Ⅴ!G24/1000,0))</f>
        <v>8798249</v>
      </c>
      <c r="H24" s="133">
        <f>+IF(Ⅴ!H24=0,"-",ROUND(Ⅴ!H24/1000,0))</f>
        <v>5102632</v>
      </c>
      <c r="I24" s="133">
        <f>+IF(Ⅴ!I24=0,"-",ROUND(Ⅴ!I24/1000,0))</f>
        <v>772095</v>
      </c>
      <c r="J24" s="133" t="str">
        <f>+IF(Ⅴ!J24=0,"-",ROUND(Ⅴ!J24/1000,0))</f>
        <v>-</v>
      </c>
    </row>
  </sheetData>
  <mergeCells count="7">
    <mergeCell ref="H3:H4"/>
    <mergeCell ref="G3:G4"/>
    <mergeCell ref="A3:A4"/>
    <mergeCell ref="B3:B4"/>
    <mergeCell ref="D3:D4"/>
    <mergeCell ref="E3:E4"/>
    <mergeCell ref="F3:F4"/>
  </mergeCells>
  <phoneticPr fontId="4"/>
  <pageMargins left="0.7" right="0.7" top="0.75" bottom="0.75" header="0.3" footer="0.3"/>
  <pageSetup paperSize="9" scale="8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H19" sqref="H19"/>
    </sheetView>
  </sheetViews>
  <sheetFormatPr defaultRowHeight="18.75"/>
  <cols>
    <col min="1" max="6" width="17.25" style="61" customWidth="1"/>
    <col min="7" max="16384" width="9" style="61"/>
  </cols>
  <sheetData>
    <row r="1" spans="1:6">
      <c r="A1" s="62" t="s">
        <v>160</v>
      </c>
      <c r="F1" s="67" t="s">
        <v>226</v>
      </c>
    </row>
    <row r="2" spans="1:6">
      <c r="A2" s="231" t="s">
        <v>153</v>
      </c>
      <c r="B2" s="231" t="s">
        <v>154</v>
      </c>
      <c r="C2" s="231" t="s">
        <v>155</v>
      </c>
      <c r="D2" s="231" t="s">
        <v>156</v>
      </c>
      <c r="E2" s="231"/>
      <c r="F2" s="231" t="s">
        <v>157</v>
      </c>
    </row>
    <row r="3" spans="1:6">
      <c r="A3" s="231"/>
      <c r="B3" s="231"/>
      <c r="C3" s="231"/>
      <c r="D3" s="68" t="s">
        <v>158</v>
      </c>
      <c r="E3" s="68" t="s">
        <v>159</v>
      </c>
      <c r="F3" s="231"/>
    </row>
    <row r="4" spans="1:6">
      <c r="A4" s="84" t="s">
        <v>161</v>
      </c>
      <c r="B4" s="69"/>
      <c r="C4" s="69"/>
      <c r="D4" s="69"/>
      <c r="E4" s="69"/>
      <c r="F4" s="69"/>
    </row>
    <row r="5" spans="1:6">
      <c r="A5" s="85" t="s">
        <v>162</v>
      </c>
      <c r="B5" s="133">
        <f ca="1">+IF(Ⅵ!B5=0,"-",ROUND(Ⅵ!B5/1000,0))</f>
        <v>12584</v>
      </c>
      <c r="C5" s="133">
        <f ca="1">+IF(Ⅵ!C5=0,"-",ROUND(Ⅵ!C5/1000,0))</f>
        <v>1657</v>
      </c>
      <c r="D5" s="133" t="str">
        <f ca="1">+IF(Ⅵ!D5=0,"-",ROUND(Ⅵ!D5/1000,0))</f>
        <v>-</v>
      </c>
      <c r="E5" s="133" t="str">
        <f ca="1">+IF(Ⅵ!E5=0,"-",ROUND(Ⅵ!E5/1000,0))</f>
        <v>-</v>
      </c>
      <c r="F5" s="133">
        <f ca="1">+IF(Ⅵ!F5=0,"-",ROUND(Ⅵ!F5/1000,0))</f>
        <v>14240</v>
      </c>
    </row>
    <row r="6" spans="1:6">
      <c r="A6" s="85" t="s">
        <v>163</v>
      </c>
      <c r="B6" s="133">
        <f ca="1">+IF(Ⅵ!B6=0,"-",ROUND(Ⅵ!B6/1000,0))</f>
        <v>66083</v>
      </c>
      <c r="C6" s="133">
        <f ca="1">+IF(Ⅵ!C6=0,"-",ROUND(Ⅵ!C6/1000,0))</f>
        <v>30902</v>
      </c>
      <c r="D6" s="133">
        <f ca="1">+IF(Ⅵ!D6=0,"-",ROUND(Ⅵ!D6/1000,0))</f>
        <v>28643</v>
      </c>
      <c r="E6" s="133" t="str">
        <f ca="1">+IF(Ⅵ!E6=0,"-",ROUND(Ⅵ!E6/1000,0))</f>
        <v>-</v>
      </c>
      <c r="F6" s="133">
        <f ca="1">+IF(Ⅵ!F6=0,"-",ROUND(Ⅵ!F6/1000,0))</f>
        <v>68342</v>
      </c>
    </row>
    <row r="7" spans="1:6">
      <c r="A7" s="84" t="s">
        <v>164</v>
      </c>
      <c r="B7" s="69"/>
      <c r="C7" s="69"/>
      <c r="D7" s="69"/>
      <c r="E7" s="69"/>
      <c r="F7" s="69"/>
    </row>
    <row r="8" spans="1:6">
      <c r="A8" s="85" t="s">
        <v>163</v>
      </c>
      <c r="B8" s="133">
        <f ca="1">+IF(Ⅵ!B8=0,"-",ROUND(Ⅵ!B8/1000,0))</f>
        <v>18338</v>
      </c>
      <c r="C8" s="133">
        <f ca="1">+IF(Ⅵ!C8=0,"-",ROUND(Ⅵ!C8/1000,0))</f>
        <v>4592</v>
      </c>
      <c r="D8" s="133">
        <f ca="1">+IF(Ⅵ!D8=0,"-",ROUND(Ⅵ!D8/1000,0))</f>
        <v>626</v>
      </c>
      <c r="E8" s="133" t="str">
        <f ca="1">+IF(Ⅵ!E8=0,"-",ROUND(Ⅵ!E8/1000,0))</f>
        <v>-</v>
      </c>
      <c r="F8" s="133">
        <f ca="1">+IF(Ⅵ!F8=0,"-",ROUND(Ⅵ!F8/1000,0))</f>
        <v>22303</v>
      </c>
    </row>
    <row r="9" spans="1:6">
      <c r="A9" s="84" t="s">
        <v>165</v>
      </c>
      <c r="B9" s="69"/>
      <c r="C9" s="69"/>
      <c r="D9" s="69"/>
      <c r="E9" s="69"/>
      <c r="F9" s="69"/>
    </row>
    <row r="10" spans="1:6">
      <c r="A10" s="85" t="s">
        <v>166</v>
      </c>
      <c r="B10" s="133">
        <f ca="1">+IF(Ⅵ!B10=0,"-",ROUND(Ⅵ!B10/1000,0))</f>
        <v>3486616</v>
      </c>
      <c r="C10" s="133" t="str">
        <f ca="1">+IF(Ⅵ!C10=0,"-",ROUND(Ⅵ!C10/1000,0))</f>
        <v>-</v>
      </c>
      <c r="D10" s="133">
        <f ca="1">+IF(Ⅵ!D10=0,"-",ROUND(Ⅵ!D10/1000,0))</f>
        <v>212338</v>
      </c>
      <c r="E10" s="133" t="str">
        <f ca="1">+IF(Ⅵ!E10=0,"-",ROUND(Ⅵ!E10/1000,0))</f>
        <v>-</v>
      </c>
      <c r="F10" s="133">
        <f ca="1">+IF(Ⅵ!F10=0,"-",ROUND(Ⅵ!F10/1000,0))</f>
        <v>3274278</v>
      </c>
    </row>
    <row r="11" spans="1:6">
      <c r="A11" s="85" t="s">
        <v>167</v>
      </c>
      <c r="B11" s="133">
        <f ca="1">+IF(Ⅵ!B11=0,"-",ROUND(Ⅵ!B11/1000,0))</f>
        <v>1144</v>
      </c>
      <c r="C11" s="133">
        <f ca="1">+IF(Ⅵ!C11=0,"-",ROUND(Ⅵ!C11/1000,0))</f>
        <v>420</v>
      </c>
      <c r="D11" s="133" t="str">
        <f ca="1">+IF(Ⅵ!D11=0,"-",ROUND(Ⅵ!D11/1000,0))</f>
        <v>-</v>
      </c>
      <c r="E11" s="133" t="str">
        <f ca="1">+IF(Ⅵ!E11=0,"-",ROUND(Ⅵ!E11/1000,0))</f>
        <v>-</v>
      </c>
      <c r="F11" s="133">
        <f ca="1">+IF(Ⅵ!F11=0,"-",ROUND(Ⅵ!F11/1000,0))</f>
        <v>1564</v>
      </c>
    </row>
    <row r="12" spans="1:6">
      <c r="A12" s="84" t="s">
        <v>168</v>
      </c>
      <c r="B12" s="69"/>
      <c r="C12" s="69"/>
      <c r="D12" s="69"/>
      <c r="E12" s="69"/>
      <c r="F12" s="69"/>
    </row>
    <row r="13" spans="1:6">
      <c r="A13" s="85" t="s">
        <v>169</v>
      </c>
      <c r="B13" s="133">
        <f ca="1">+IF(Ⅵ!B13=0,"-",ROUND(Ⅵ!B13/1000,0))</f>
        <v>227035</v>
      </c>
      <c r="C13" s="133">
        <f ca="1">+IF(Ⅵ!C13=0,"-",ROUND(Ⅵ!C13/1000,0))</f>
        <v>233794</v>
      </c>
      <c r="D13" s="133">
        <f ca="1">+IF(Ⅵ!D13=0,"-",ROUND(Ⅵ!D13/1000,0))</f>
        <v>227035</v>
      </c>
      <c r="E13" s="133" t="str">
        <f ca="1">+IF(Ⅵ!E13=0,"-",ROUND(Ⅵ!E13/1000,0))</f>
        <v>-</v>
      </c>
      <c r="F13" s="133">
        <f ca="1">+IF(Ⅵ!F13=0,"-",ROUND(Ⅵ!F13/1000,0))</f>
        <v>233794</v>
      </c>
    </row>
    <row r="14" spans="1:6">
      <c r="A14" s="68" t="s">
        <v>19</v>
      </c>
      <c r="B14" s="133">
        <f ca="1">+IF(Ⅵ!B14=0,"-",ROUND(Ⅵ!B14/1000,0))</f>
        <v>3811799</v>
      </c>
      <c r="C14" s="133">
        <f ca="1">+IF(Ⅵ!C14=0,"-",ROUND(Ⅵ!C14/1000,0))</f>
        <v>271364</v>
      </c>
      <c r="D14" s="133">
        <f ca="1">+IF(Ⅵ!D14=0,"-",ROUND(Ⅵ!D14/1000,0))</f>
        <v>468642</v>
      </c>
      <c r="E14" s="133" t="str">
        <f ca="1">+IF(Ⅵ!E14=0,"-",ROUND(Ⅵ!E14/1000,0))</f>
        <v>-</v>
      </c>
      <c r="F14" s="133">
        <f ca="1">+IF(Ⅵ!F14=0,"-",ROUND(Ⅵ!F14/1000,0))</f>
        <v>3614521</v>
      </c>
    </row>
  </sheetData>
  <mergeCells count="5">
    <mergeCell ref="A2:A3"/>
    <mergeCell ref="B2:B3"/>
    <mergeCell ref="C2:C3"/>
    <mergeCell ref="D2:E2"/>
    <mergeCell ref="F2:F3"/>
  </mergeCells>
  <phoneticPr fontId="4"/>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opLeftCell="A13" workbookViewId="0">
      <selection activeCell="B20" sqref="A20:XFD20"/>
    </sheetView>
  </sheetViews>
  <sheetFormatPr defaultRowHeight="18.75"/>
  <cols>
    <col min="1" max="1" width="17.25" style="61" customWidth="1"/>
    <col min="2" max="2" width="43.875" style="61" customWidth="1"/>
    <col min="3" max="3" width="29.625" style="61" bestFit="1" customWidth="1"/>
    <col min="4" max="4" width="17.25" style="61" customWidth="1"/>
    <col min="5" max="5" width="52.5" style="61" customWidth="1"/>
    <col min="6" max="16384" width="9" style="61"/>
  </cols>
  <sheetData>
    <row r="1" spans="1:5">
      <c r="A1" s="61" t="s">
        <v>170</v>
      </c>
    </row>
    <row r="2" spans="1:5">
      <c r="A2" s="80" t="s">
        <v>181</v>
      </c>
      <c r="E2" s="67" t="s">
        <v>226</v>
      </c>
    </row>
    <row r="3" spans="1:5">
      <c r="A3" s="68" t="s">
        <v>153</v>
      </c>
      <c r="B3" s="68" t="s">
        <v>171</v>
      </c>
      <c r="C3" s="68" t="s">
        <v>172</v>
      </c>
      <c r="D3" s="68" t="s">
        <v>173</v>
      </c>
      <c r="E3" s="68" t="s">
        <v>174</v>
      </c>
    </row>
    <row r="4" spans="1:5">
      <c r="A4" s="232" t="s">
        <v>175</v>
      </c>
      <c r="B4" s="82" t="str">
        <f>+Ⅶ!B4</f>
        <v>県営事業負担金</v>
      </c>
      <c r="C4" s="82" t="str">
        <f>+Ⅶ!C4</f>
        <v>岡山県</v>
      </c>
      <c r="D4" s="69">
        <f>+ROUND(Ⅶ!D4/1000,0)</f>
        <v>97488</v>
      </c>
      <c r="E4" s="82" t="str">
        <f>+Ⅶ!E4</f>
        <v>県道、農道等の県事業に対する負担金</v>
      </c>
    </row>
    <row r="5" spans="1:5">
      <c r="A5" s="233"/>
      <c r="B5" s="82" t="str">
        <f>+Ⅶ!B5</f>
        <v>哲多堆肥供給センター施設整備事業補助金</v>
      </c>
      <c r="C5" s="82" t="str">
        <f>+Ⅶ!C5</f>
        <v>事業者</v>
      </c>
      <c r="D5" s="69">
        <f>+ROUND(Ⅶ!D5/1000,0)</f>
        <v>5472</v>
      </c>
      <c r="E5" s="82" t="str">
        <f>+Ⅶ!E5</f>
        <v>民間事業者の施設整備支援</v>
      </c>
    </row>
    <row r="6" spans="1:5">
      <c r="A6" s="233"/>
      <c r="B6" s="82" t="str">
        <f>+Ⅶ!B6</f>
        <v>ふるさと特産物育成対策事業補助金</v>
      </c>
      <c r="C6" s="82" t="str">
        <f>+Ⅶ!C6</f>
        <v>支給対象者</v>
      </c>
      <c r="D6" s="69">
        <f>+ROUND(Ⅶ!D6/1000,0)</f>
        <v>25573</v>
      </c>
      <c r="E6" s="82" t="str">
        <f>+Ⅶ!E6</f>
        <v>ふるさと特産物生産団地育成に必要とする施設整備支援</v>
      </c>
    </row>
    <row r="7" spans="1:5">
      <c r="A7" s="233"/>
      <c r="B7" s="82" t="str">
        <f>+Ⅶ!B7</f>
        <v>地域共生推進センター棟建設事業負担金</v>
      </c>
      <c r="C7" s="82" t="str">
        <f>+Ⅶ!C7</f>
        <v>新見公立大学</v>
      </c>
      <c r="D7" s="69">
        <f>+ROUND(Ⅶ!D7/1000,0)</f>
        <v>471672</v>
      </c>
      <c r="E7" s="82" t="str">
        <f>+Ⅶ!E7</f>
        <v>地域共生推進センター棟の建設に対する負担金</v>
      </c>
    </row>
    <row r="8" spans="1:5">
      <c r="A8" s="233"/>
      <c r="B8" s="82" t="str">
        <f>+Ⅶ!B8</f>
        <v>空き家活用推進事業補助金</v>
      </c>
      <c r="C8" s="82" t="str">
        <f>+Ⅶ!C8</f>
        <v>支給対象者</v>
      </c>
      <c r="D8" s="69">
        <f>+ROUND(Ⅶ!D8/1000,0)</f>
        <v>19367</v>
      </c>
      <c r="E8" s="82" t="str">
        <f>+Ⅶ!E8</f>
        <v>移住希望者に対する定住支援</v>
      </c>
    </row>
    <row r="9" spans="1:5">
      <c r="A9" s="233"/>
      <c r="B9" s="82" t="str">
        <f>+Ⅶ!B9</f>
        <v>作業道開設事業補助金</v>
      </c>
      <c r="C9" s="82" t="str">
        <f>+Ⅶ!C9</f>
        <v>森林所有者</v>
      </c>
      <c r="D9" s="69">
        <f>+ROUND(Ⅶ!D9/1000,0)</f>
        <v>3020</v>
      </c>
      <c r="E9" s="82" t="str">
        <f>+Ⅶ!E9</f>
        <v>林内作業道の開設支援</v>
      </c>
    </row>
    <row r="10" spans="1:5">
      <c r="A10" s="233"/>
      <c r="B10" s="82" t="str">
        <f>+Ⅶ!B10</f>
        <v>高齢者等住宅改造補助金</v>
      </c>
      <c r="C10" s="82" t="str">
        <f>+Ⅶ!C10</f>
        <v>支給対象者</v>
      </c>
      <c r="D10" s="69">
        <f>+ROUND(Ⅶ!D10/1000,0)</f>
        <v>5897</v>
      </c>
      <c r="E10" s="82" t="str">
        <f>+Ⅶ!E10</f>
        <v>高齢者等の住宅改造支援</v>
      </c>
    </row>
    <row r="11" spans="1:5">
      <c r="A11" s="233"/>
      <c r="B11" s="82" t="str">
        <f>+Ⅶ!B11</f>
        <v>その他</v>
      </c>
      <c r="C11" s="82"/>
      <c r="D11" s="69">
        <f>+ROUND(Ⅶ!D11/1000,0)</f>
        <v>93667</v>
      </c>
      <c r="E11" s="82"/>
    </row>
    <row r="12" spans="1:5">
      <c r="A12" s="234"/>
      <c r="B12" s="73" t="s">
        <v>176</v>
      </c>
      <c r="C12" s="83"/>
      <c r="D12" s="69">
        <f>+ROUND(Ⅶ!D12/1000,0)</f>
        <v>722156</v>
      </c>
      <c r="E12" s="83"/>
    </row>
    <row r="13" spans="1:5">
      <c r="A13" s="232" t="s">
        <v>177</v>
      </c>
      <c r="B13" s="82" t="str">
        <f>+Ⅶ!B13</f>
        <v>大学運営費交付金</v>
      </c>
      <c r="C13" s="82" t="str">
        <f>+Ⅶ!C13</f>
        <v>新見公立大学</v>
      </c>
      <c r="D13" s="69">
        <f>+ROUND(Ⅶ!D13/1000,0)</f>
        <v>555205</v>
      </c>
      <c r="E13" s="82" t="str">
        <f>+Ⅶ!E13</f>
        <v>新見公立大学の運営費に対する交付金</v>
      </c>
    </row>
    <row r="14" spans="1:5">
      <c r="A14" s="233"/>
      <c r="B14" s="82" t="str">
        <f>+Ⅶ!B14</f>
        <v>後期高齢者医療療養給付費負担金</v>
      </c>
      <c r="C14" s="82" t="str">
        <f>+Ⅶ!C14</f>
        <v>岡山県後期高齢者医療広域連合</v>
      </c>
      <c r="D14" s="69">
        <f>+ROUND(Ⅶ!D14/1000,0)</f>
        <v>549526</v>
      </c>
      <c r="E14" s="82" t="str">
        <f>+Ⅶ!E14</f>
        <v>岡山県後期高齢者医療広域連合に対する療養給付費負担金</v>
      </c>
    </row>
    <row r="15" spans="1:5">
      <c r="A15" s="233"/>
      <c r="B15" s="82" t="str">
        <f>+Ⅶ!B15</f>
        <v>新見市社会福祉協議会補助金</v>
      </c>
      <c r="C15" s="82" t="str">
        <f>+Ⅶ!C15</f>
        <v>新見市社会福祉協議会</v>
      </c>
      <c r="D15" s="69">
        <f>+ROUND(Ⅶ!D15/1000,0)</f>
        <v>66387</v>
      </c>
      <c r="E15" s="82" t="str">
        <f>+Ⅶ!E15</f>
        <v>新見市社会福祉協議会の運営支援</v>
      </c>
    </row>
    <row r="16" spans="1:5">
      <c r="A16" s="233"/>
      <c r="B16" s="82" t="str">
        <f>+Ⅶ!B16</f>
        <v>農業共済事業補助金</v>
      </c>
      <c r="C16" s="82" t="str">
        <f>+Ⅶ!C16</f>
        <v>新見市農業共済事業特別会計</v>
      </c>
      <c r="D16" s="69">
        <f>+ROUND(Ⅶ!D16/1000,0)</f>
        <v>53446</v>
      </c>
      <c r="E16" s="82" t="str">
        <f>+Ⅶ!E16</f>
        <v>農業共済事業の運営支援</v>
      </c>
    </row>
    <row r="17" spans="1:5">
      <c r="A17" s="233"/>
      <c r="B17" s="82" t="str">
        <f>+Ⅶ!B17</f>
        <v>地方バス路線維持特別対策補助金</v>
      </c>
      <c r="C17" s="82" t="str">
        <f>+Ⅶ!C17</f>
        <v>事業者</v>
      </c>
      <c r="D17" s="69">
        <f>+ROUND(Ⅶ!D17/1000,0)</f>
        <v>97201</v>
      </c>
      <c r="E17" s="82" t="str">
        <f>+Ⅶ!E17</f>
        <v>市内バス路線の維持</v>
      </c>
    </row>
    <row r="18" spans="1:5">
      <c r="A18" s="233"/>
      <c r="B18" s="82" t="str">
        <f>+Ⅶ!B18</f>
        <v>岡山県市町村総合事務組合負担金</v>
      </c>
      <c r="C18" s="82" t="str">
        <f>+Ⅶ!C18</f>
        <v>岡山県市町村総合事務組合</v>
      </c>
      <c r="D18" s="69">
        <f>+ROUND(Ⅶ!D18/1000,0)</f>
        <v>30793</v>
      </c>
      <c r="E18" s="82" t="str">
        <f>+Ⅶ!E18</f>
        <v>岡山県市町村総合事務組合に対する負担金</v>
      </c>
    </row>
    <row r="19" spans="1:5">
      <c r="A19" s="233"/>
      <c r="B19" s="82" t="str">
        <f>+Ⅶ!B19</f>
        <v>中山間地域等直接支払事業補助金</v>
      </c>
      <c r="C19" s="82" t="str">
        <f>+Ⅶ!C19</f>
        <v>支給対象団体</v>
      </c>
      <c r="D19" s="69">
        <f>+ROUND(Ⅶ!D19/1000,0)</f>
        <v>118655</v>
      </c>
      <c r="E19" s="82" t="str">
        <f>+Ⅶ!E19</f>
        <v>中山間地域等における農業生産活動の支援</v>
      </c>
    </row>
    <row r="20" spans="1:5" hidden="1">
      <c r="A20" s="233"/>
      <c r="B20" s="82" t="str">
        <f>+Ⅶ!B20</f>
        <v>森林整備地域活動支援交付金</v>
      </c>
      <c r="C20" s="82" t="str">
        <f>+Ⅶ!C20</f>
        <v>森林所有者</v>
      </c>
      <c r="D20" s="69">
        <f>+ROUND(Ⅶ!D20/1000,0)</f>
        <v>0</v>
      </c>
      <c r="E20" s="82" t="str">
        <f>+Ⅶ!E20</f>
        <v>協定対象となった森林における森林整備活動の支援</v>
      </c>
    </row>
    <row r="21" spans="1:5">
      <c r="A21" s="233"/>
      <c r="B21" s="82" t="str">
        <f>+Ⅶ!B21</f>
        <v>商工業振興事業補助金</v>
      </c>
      <c r="C21" s="82" t="str">
        <f>+Ⅶ!C21</f>
        <v>商工団体</v>
      </c>
      <c r="D21" s="69">
        <f>+ROUND(Ⅶ!D21/1000,0)</f>
        <v>19000</v>
      </c>
      <c r="E21" s="82" t="str">
        <f>+Ⅶ!E21</f>
        <v>中小企業の経営支援</v>
      </c>
    </row>
    <row r="22" spans="1:5">
      <c r="A22" s="233"/>
      <c r="B22" s="82" t="str">
        <f>+Ⅶ!B22</f>
        <v>シルバー人材センター補助金</v>
      </c>
      <c r="C22" s="82" t="str">
        <f>+Ⅶ!C22</f>
        <v>新見市シルバー人材センター</v>
      </c>
      <c r="D22" s="69">
        <f>+ROUND(Ⅶ!D22/1000,0)</f>
        <v>10739</v>
      </c>
      <c r="E22" s="82" t="str">
        <f>+Ⅶ!E22</f>
        <v>新見市シルバー人材センターの運営支援</v>
      </c>
    </row>
    <row r="23" spans="1:5">
      <c r="A23" s="233"/>
      <c r="B23" s="82" t="str">
        <f>+Ⅶ!B23</f>
        <v>看護学生奨学支援金</v>
      </c>
      <c r="C23" s="82" t="str">
        <f>+Ⅶ!C23</f>
        <v>支給対象者</v>
      </c>
      <c r="D23" s="69">
        <f>+ROUND(Ⅶ!D23/1000,0)</f>
        <v>19200</v>
      </c>
      <c r="E23" s="82" t="str">
        <f>+Ⅶ!E23</f>
        <v>看護学生の奨学支援</v>
      </c>
    </row>
    <row r="24" spans="1:5">
      <c r="A24" s="233"/>
      <c r="B24" s="82" t="str">
        <f>+Ⅶ!B24</f>
        <v>介護学生奨学支援金</v>
      </c>
      <c r="C24" s="82" t="str">
        <f>+Ⅶ!C24</f>
        <v>支給対象者</v>
      </c>
      <c r="D24" s="69">
        <f>+ROUND(Ⅶ!D24/1000,0)</f>
        <v>1200</v>
      </c>
      <c r="E24" s="82" t="str">
        <f>+Ⅶ!E24</f>
        <v>介護学生の奨学支援</v>
      </c>
    </row>
    <row r="25" spans="1:5">
      <c r="A25" s="233"/>
      <c r="B25" s="82" t="str">
        <f>+Ⅶ!B25</f>
        <v>新見市観光協会補助金</v>
      </c>
      <c r="C25" s="82" t="str">
        <f>+Ⅶ!C25</f>
        <v>新見市観光協会</v>
      </c>
      <c r="D25" s="69">
        <f>+ROUND(Ⅶ!D25/1000,0)</f>
        <v>8000</v>
      </c>
      <c r="E25" s="82" t="str">
        <f>+Ⅶ!E25</f>
        <v>新見市観光協会の運営支援</v>
      </c>
    </row>
    <row r="26" spans="1:5">
      <c r="A26" s="233"/>
      <c r="B26" s="82" t="str">
        <f>+Ⅶ!B26</f>
        <v>鳥獣被害防止対策協議会補助金</v>
      </c>
      <c r="C26" s="82" t="str">
        <f>+Ⅶ!C26</f>
        <v>鳥獣被害防止対策協議会</v>
      </c>
      <c r="D26" s="69">
        <f>+ROUND(Ⅶ!D26/1000,0)</f>
        <v>19697</v>
      </c>
      <c r="E26" s="82" t="str">
        <f>+Ⅶ!E26</f>
        <v>鳥獣被害防止対策協議会の運営支援</v>
      </c>
    </row>
    <row r="27" spans="1:5">
      <c r="A27" s="233"/>
      <c r="B27" s="82" t="str">
        <f>+Ⅶ!B27</f>
        <v>岡山県後期高齢者医療広域連合負担金</v>
      </c>
      <c r="C27" s="82" t="str">
        <f>+Ⅶ!C27</f>
        <v>岡山県後期高齢者医療広域連合</v>
      </c>
      <c r="D27" s="69">
        <f>+ROUND(Ⅶ!D27/1000,0)</f>
        <v>21675</v>
      </c>
      <c r="E27" s="82" t="str">
        <f>+Ⅶ!E27</f>
        <v>岡山県後期高齢者医療広域連合に対する負担金</v>
      </c>
    </row>
    <row r="28" spans="1:5">
      <c r="A28" s="233"/>
      <c r="B28" s="82" t="str">
        <f>+Ⅶ!B28</f>
        <v>認可外保育所運営補助金</v>
      </c>
      <c r="C28" s="82" t="str">
        <f>+Ⅶ!C28</f>
        <v>認可外保育所</v>
      </c>
      <c r="D28" s="69">
        <f>+ROUND(Ⅶ!D28/1000,0)</f>
        <v>8388</v>
      </c>
      <c r="E28" s="82" t="str">
        <f>+Ⅶ!E28</f>
        <v>認可外保育所の運営支援</v>
      </c>
    </row>
    <row r="29" spans="1:5" hidden="1">
      <c r="A29" s="233"/>
      <c r="B29" s="82" t="str">
        <f>+Ⅶ!B29</f>
        <v>農林畜産漁業創業支援奨励金</v>
      </c>
      <c r="C29" s="82" t="str">
        <f>+Ⅶ!C29</f>
        <v>支給対象者</v>
      </c>
      <c r="D29" s="69">
        <f>+ROUND(Ⅶ!D29/1000,0)</f>
        <v>0</v>
      </c>
      <c r="E29" s="82" t="str">
        <f>+Ⅶ!E29</f>
        <v>農林水産漁業の振興と６次産業化</v>
      </c>
    </row>
    <row r="30" spans="1:5">
      <c r="A30" s="233"/>
      <c r="B30" s="82" t="str">
        <f>+Ⅶ!B30</f>
        <v>企業立地促進奨励金</v>
      </c>
      <c r="C30" s="82" t="str">
        <f>+Ⅶ!C30</f>
        <v>支給対象者</v>
      </c>
      <c r="D30" s="69">
        <f>+ROUND(Ⅶ!D30/1000,0)</f>
        <v>117267</v>
      </c>
      <c r="E30" s="82" t="str">
        <f>+Ⅶ!E30</f>
        <v>産業の活性化と雇用機会の拡大</v>
      </c>
    </row>
    <row r="31" spans="1:5">
      <c r="A31" s="233"/>
      <c r="B31" s="82" t="str">
        <f>+Ⅶ!B31</f>
        <v>その他</v>
      </c>
      <c r="C31" s="82"/>
      <c r="D31" s="69">
        <f>+ROUND(Ⅶ!D31/1000,0)</f>
        <v>8478603</v>
      </c>
      <c r="E31" s="82"/>
    </row>
    <row r="32" spans="1:5">
      <c r="A32" s="234"/>
      <c r="B32" s="73" t="s">
        <v>176</v>
      </c>
      <c r="C32" s="83"/>
      <c r="D32" s="69">
        <f>+ROUND(Ⅶ!D32/1000,0)</f>
        <v>10174980</v>
      </c>
      <c r="E32" s="83"/>
    </row>
    <row r="33" spans="1:5">
      <c r="A33" s="68" t="s">
        <v>195</v>
      </c>
      <c r="B33" s="83"/>
      <c r="C33" s="83"/>
      <c r="D33" s="69">
        <f>+ROUND(Ⅶ!D33/1000,0)</f>
        <v>10897136</v>
      </c>
      <c r="E33" s="83"/>
    </row>
    <row r="34" spans="1:5">
      <c r="A34" s="68" t="s">
        <v>196</v>
      </c>
      <c r="B34" s="83"/>
      <c r="C34" s="83"/>
      <c r="D34" s="69">
        <f>+ROUND(Ⅶ!D34/1000,0)</f>
        <v>80874</v>
      </c>
      <c r="E34" s="83"/>
    </row>
    <row r="35" spans="1:5">
      <c r="A35" s="68" t="s">
        <v>19</v>
      </c>
      <c r="B35" s="83"/>
      <c r="C35" s="83"/>
      <c r="D35" s="69">
        <f>+ROUND(Ⅶ!D35/1000,0)</f>
        <v>10816262</v>
      </c>
      <c r="E35" s="83"/>
    </row>
  </sheetData>
  <mergeCells count="2">
    <mergeCell ref="A4:A12"/>
    <mergeCell ref="A13:A32"/>
  </mergeCells>
  <phoneticPr fontId="4"/>
  <pageMargins left="0.7" right="0.7" top="0.75" bottom="0.75" header="0.3" footer="0.3"/>
  <pageSetup paperSize="9"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tabSelected="1" topLeftCell="A46" workbookViewId="0">
      <selection activeCell="B61" sqref="B61"/>
    </sheetView>
  </sheetViews>
  <sheetFormatPr defaultRowHeight="18.75"/>
  <cols>
    <col min="1" max="1" width="17.25" style="61" customWidth="1"/>
    <col min="2" max="6" width="16" style="61" customWidth="1"/>
    <col min="7" max="7" width="14.375" style="61" bestFit="1" customWidth="1"/>
    <col min="8" max="16384" width="9" style="61"/>
  </cols>
  <sheetData>
    <row r="1" spans="1:8">
      <c r="A1" s="61" t="s">
        <v>254</v>
      </c>
    </row>
    <row r="2" spans="1:8">
      <c r="A2" s="61" t="s">
        <v>178</v>
      </c>
      <c r="E2" s="67" t="s">
        <v>226</v>
      </c>
    </row>
    <row r="3" spans="1:8">
      <c r="A3" s="68" t="s">
        <v>179</v>
      </c>
      <c r="B3" s="68" t="s">
        <v>153</v>
      </c>
      <c r="C3" s="215" t="s">
        <v>180</v>
      </c>
      <c r="D3" s="216"/>
      <c r="E3" s="68" t="s">
        <v>173</v>
      </c>
    </row>
    <row r="4" spans="1:8">
      <c r="A4" s="227" t="s">
        <v>255</v>
      </c>
      <c r="B4" s="251" t="s">
        <v>182</v>
      </c>
      <c r="C4" s="248" t="str">
        <f>+Ⅷ!C4</f>
        <v>地方税</v>
      </c>
      <c r="D4" s="249"/>
      <c r="E4" s="133">
        <f>+IF(Ⅷ!E4=0,"-",ROUND(Ⅷ!E4/1000,0))</f>
        <v>3290060</v>
      </c>
      <c r="G4" s="70"/>
      <c r="H4" s="70"/>
    </row>
    <row r="5" spans="1:8">
      <c r="A5" s="244"/>
      <c r="B5" s="252"/>
      <c r="C5" s="248" t="str">
        <f>+Ⅷ!C5</f>
        <v>地方交付税</v>
      </c>
      <c r="D5" s="249"/>
      <c r="E5" s="133">
        <f>+IF(Ⅷ!E5=0,"-",ROUND(Ⅷ!E5/1000,0))</f>
        <v>11738447</v>
      </c>
    </row>
    <row r="6" spans="1:8">
      <c r="A6" s="244"/>
      <c r="B6" s="252"/>
      <c r="C6" s="248" t="str">
        <f>+Ⅷ!C6</f>
        <v>地方譲与税</v>
      </c>
      <c r="D6" s="249"/>
      <c r="E6" s="133">
        <f>+IF(Ⅷ!E6=0,"-",ROUND(Ⅷ!E6/1000,0))</f>
        <v>285942</v>
      </c>
    </row>
    <row r="7" spans="1:8">
      <c r="A7" s="244"/>
      <c r="B7" s="252"/>
      <c r="C7" s="248" t="str">
        <f>+Ⅷ!C7</f>
        <v>地方消費税交付金</v>
      </c>
      <c r="D7" s="249"/>
      <c r="E7" s="133">
        <f>+IF(Ⅷ!E7=0,"-",ROUND(Ⅷ!E7/1000,0))</f>
        <v>557386</v>
      </c>
    </row>
    <row r="8" spans="1:8">
      <c r="A8" s="244"/>
      <c r="B8" s="252"/>
      <c r="C8" s="248" t="str">
        <f>+Ⅷ!C8</f>
        <v>分担金・負担金</v>
      </c>
      <c r="D8" s="249"/>
      <c r="E8" s="133">
        <f>+IF(Ⅷ!E8=0,"-",ROUND(Ⅷ!E8/1000,0))</f>
        <v>126274</v>
      </c>
      <c r="G8" s="70"/>
      <c r="H8" s="70"/>
    </row>
    <row r="9" spans="1:8">
      <c r="A9" s="244"/>
      <c r="B9" s="252"/>
      <c r="C9" s="248" t="str">
        <f>+Ⅷ!C9</f>
        <v>その他</v>
      </c>
      <c r="D9" s="249"/>
      <c r="E9" s="133">
        <f>+IF(Ⅷ!E9=0,"-",ROUND(Ⅷ!E9/1000,0))</f>
        <v>605627</v>
      </c>
      <c r="G9" s="71"/>
    </row>
    <row r="10" spans="1:8">
      <c r="A10" s="244"/>
      <c r="B10" s="253"/>
      <c r="C10" s="238" t="s">
        <v>100</v>
      </c>
      <c r="D10" s="240"/>
      <c r="E10" s="133">
        <f>+IF(Ⅷ!E10=0,"-",ROUND(Ⅷ!E10/1000,0))</f>
        <v>16603736</v>
      </c>
      <c r="G10" s="72"/>
    </row>
    <row r="11" spans="1:8">
      <c r="A11" s="244"/>
      <c r="B11" s="251" t="s">
        <v>183</v>
      </c>
      <c r="C11" s="241" t="s">
        <v>184</v>
      </c>
      <c r="D11" s="82" t="s">
        <v>185</v>
      </c>
      <c r="E11" s="133">
        <f>+IF(Ⅷ!E11=0,"-",ROUND(Ⅷ!E11/1000,0))</f>
        <v>203511</v>
      </c>
    </row>
    <row r="12" spans="1:8">
      <c r="A12" s="244"/>
      <c r="B12" s="252"/>
      <c r="C12" s="242"/>
      <c r="D12" s="82" t="s">
        <v>186</v>
      </c>
      <c r="E12" s="133">
        <f>+IF(Ⅷ!E12=0,"-",ROUND(Ⅷ!E12/1000,0))</f>
        <v>27490</v>
      </c>
    </row>
    <row r="13" spans="1:8">
      <c r="A13" s="244"/>
      <c r="B13" s="252"/>
      <c r="C13" s="243"/>
      <c r="D13" s="128" t="s">
        <v>176</v>
      </c>
      <c r="E13" s="133">
        <f>+IF(Ⅷ!E13=0,"-",ROUND(Ⅷ!E13/1000,0))</f>
        <v>231001</v>
      </c>
    </row>
    <row r="14" spans="1:8">
      <c r="A14" s="244"/>
      <c r="B14" s="252"/>
      <c r="C14" s="241" t="s">
        <v>187</v>
      </c>
      <c r="D14" s="82" t="s">
        <v>185</v>
      </c>
      <c r="E14" s="133">
        <f>+IF(Ⅷ!E14=0,"-",ROUND(Ⅷ!E14/1000,0))</f>
        <v>1335629</v>
      </c>
    </row>
    <row r="15" spans="1:8">
      <c r="A15" s="244"/>
      <c r="B15" s="252"/>
      <c r="C15" s="242"/>
      <c r="D15" s="82" t="s">
        <v>186</v>
      </c>
      <c r="E15" s="133">
        <f>+IF(Ⅷ!E15=0,"-",ROUND(Ⅷ!E15/1000,0))</f>
        <v>788346</v>
      </c>
    </row>
    <row r="16" spans="1:8">
      <c r="A16" s="244"/>
      <c r="B16" s="252"/>
      <c r="C16" s="243"/>
      <c r="D16" s="128" t="s">
        <v>176</v>
      </c>
      <c r="E16" s="133">
        <f>+IF(Ⅷ!E16=0,"-",ROUND(Ⅷ!E16/1000,0))</f>
        <v>2123975</v>
      </c>
    </row>
    <row r="17" spans="1:13">
      <c r="A17" s="244"/>
      <c r="B17" s="253"/>
      <c r="C17" s="239" t="s">
        <v>100</v>
      </c>
      <c r="D17" s="240"/>
      <c r="E17" s="133">
        <f>+IF(Ⅷ!E17=0,"-",ROUND(Ⅷ!E17/1000,0))</f>
        <v>2354976</v>
      </c>
    </row>
    <row r="18" spans="1:13">
      <c r="A18" s="228"/>
      <c r="B18" s="238" t="s">
        <v>19</v>
      </c>
      <c r="C18" s="239"/>
      <c r="D18" s="240"/>
      <c r="E18" s="133">
        <f>+IF(Ⅷ!E18=0,"-",ROUND(Ⅷ!E18/1000,0))</f>
        <v>18958712</v>
      </c>
    </row>
    <row r="19" spans="1:13">
      <c r="A19" s="227" t="s">
        <v>256</v>
      </c>
      <c r="B19" s="245" t="s">
        <v>182</v>
      </c>
      <c r="C19" s="248" t="str">
        <f>+Ⅷ!C19</f>
        <v>国民健康保険税</v>
      </c>
      <c r="D19" s="249"/>
      <c r="E19" s="133">
        <f>+IF(Ⅷ!E19=0,"-",ROUND(Ⅷ!E19/1000,0))</f>
        <v>541444</v>
      </c>
    </row>
    <row r="20" spans="1:13">
      <c r="A20" s="244"/>
      <c r="B20" s="246"/>
      <c r="C20" s="248" t="str">
        <f>+Ⅷ!C20</f>
        <v>国民健康保険共同事業交付金</v>
      </c>
      <c r="D20" s="249"/>
      <c r="E20" s="133" t="str">
        <f>+IF(Ⅷ!E20=0,"-",ROUND(Ⅷ!E20/1000,0))</f>
        <v>-</v>
      </c>
    </row>
    <row r="21" spans="1:13">
      <c r="A21" s="244"/>
      <c r="B21" s="246"/>
      <c r="C21" s="248" t="str">
        <f>+Ⅷ!C21</f>
        <v>国民健康保険財政共同安定化事業交付金</v>
      </c>
      <c r="D21" s="249"/>
      <c r="E21" s="133" t="str">
        <f>+IF(Ⅷ!E21=0,"-",ROUND(Ⅷ!E21/1000,0))</f>
        <v>-</v>
      </c>
      <c r="G21" s="67"/>
      <c r="H21" s="74"/>
    </row>
    <row r="22" spans="1:13">
      <c r="A22" s="244"/>
      <c r="B22" s="246"/>
      <c r="C22" s="248" t="str">
        <f>+Ⅷ!C22</f>
        <v>国民健康保険療養給付費等交付金</v>
      </c>
      <c r="D22" s="249"/>
      <c r="E22" s="133" t="str">
        <f>+IF(Ⅷ!E22=0,"-",ROUND(Ⅷ!E22/1000,0))</f>
        <v>-</v>
      </c>
      <c r="G22" s="67"/>
      <c r="H22" s="75"/>
    </row>
    <row r="23" spans="1:13">
      <c r="A23" s="244"/>
      <c r="B23" s="246"/>
      <c r="C23" s="248" t="str">
        <f>+Ⅷ!C23</f>
        <v>介護保険料</v>
      </c>
      <c r="D23" s="249"/>
      <c r="E23" s="133">
        <f>+IF(Ⅷ!E23=0,"-",ROUND(Ⅷ!E23/1000,0))</f>
        <v>848116</v>
      </c>
      <c r="H23" s="75"/>
    </row>
    <row r="24" spans="1:13">
      <c r="A24" s="244"/>
      <c r="B24" s="246"/>
      <c r="C24" s="248" t="str">
        <f>+Ⅷ!C24</f>
        <v>地域支援事業支援交付金</v>
      </c>
      <c r="D24" s="249"/>
      <c r="E24" s="133">
        <f>+IF(Ⅷ!E24=0,"-",ROUND(Ⅷ!E24/1000,0))</f>
        <v>32768</v>
      </c>
      <c r="H24" s="75"/>
    </row>
    <row r="25" spans="1:13">
      <c r="A25" s="244"/>
      <c r="B25" s="246"/>
      <c r="C25" s="248" t="str">
        <f>+Ⅷ!C25</f>
        <v>介護給付費基金交付金</v>
      </c>
      <c r="D25" s="249"/>
      <c r="E25" s="133">
        <f>+IF(Ⅷ!E25=0,"-",ROUND(Ⅷ!E25/1000,0))</f>
        <v>1098442</v>
      </c>
      <c r="H25" s="75"/>
    </row>
    <row r="26" spans="1:13">
      <c r="A26" s="244"/>
      <c r="B26" s="246"/>
      <c r="C26" s="248" t="str">
        <f>+Ⅷ!C26</f>
        <v>後期高齢者医療保険料</v>
      </c>
      <c r="D26" s="249"/>
      <c r="E26" s="133">
        <f>+IF(Ⅷ!E26=0,"-",ROUND(Ⅷ!E26/1000,0))</f>
        <v>351977</v>
      </c>
      <c r="H26" s="75"/>
      <c r="M26" s="72"/>
    </row>
    <row r="27" spans="1:13">
      <c r="A27" s="244"/>
      <c r="B27" s="246"/>
      <c r="C27" s="248" t="str">
        <f>+Ⅷ!C27</f>
        <v>長期前受金戻入</v>
      </c>
      <c r="D27" s="249"/>
      <c r="E27" s="133">
        <f>+IF(Ⅷ!E27=0,"-",ROUND(Ⅷ!E27/1000,0))</f>
        <v>44476</v>
      </c>
      <c r="H27" s="75"/>
      <c r="M27" s="72"/>
    </row>
    <row r="28" spans="1:13">
      <c r="A28" s="244"/>
      <c r="B28" s="246"/>
      <c r="C28" s="248" t="str">
        <f>+Ⅷ!C28</f>
        <v>他会計繰入金</v>
      </c>
      <c r="D28" s="249"/>
      <c r="E28" s="133">
        <f>+IF(Ⅷ!E28=0,"-",ROUND(Ⅷ!E28/1000,0))</f>
        <v>1233723</v>
      </c>
      <c r="H28" s="75"/>
      <c r="L28" s="72"/>
      <c r="M28" s="72"/>
    </row>
    <row r="29" spans="1:13">
      <c r="A29" s="244"/>
      <c r="B29" s="246"/>
      <c r="C29" s="248" t="str">
        <f>+Ⅷ!C29</f>
        <v>その他</v>
      </c>
      <c r="D29" s="249"/>
      <c r="E29" s="133">
        <f>+IF(Ⅷ!E29=0,"-",ROUND(Ⅷ!E29/1000,0))</f>
        <v>265014</v>
      </c>
      <c r="H29" s="75"/>
      <c r="L29" s="72"/>
      <c r="M29" s="72"/>
    </row>
    <row r="30" spans="1:13">
      <c r="A30" s="244"/>
      <c r="B30" s="247"/>
      <c r="C30" s="238" t="s">
        <v>100</v>
      </c>
      <c r="D30" s="240"/>
      <c r="E30" s="133">
        <f>+IF(Ⅷ!E30=0,"-",ROUND(Ⅷ!E30/1000,0))</f>
        <v>4415959</v>
      </c>
      <c r="F30" s="72"/>
      <c r="G30" s="72"/>
      <c r="H30" s="72"/>
      <c r="I30" s="50"/>
      <c r="J30" s="50"/>
      <c r="K30" s="50"/>
      <c r="L30" s="50"/>
      <c r="M30" s="50"/>
    </row>
    <row r="31" spans="1:13">
      <c r="A31" s="244"/>
      <c r="B31" s="250" t="s">
        <v>183</v>
      </c>
      <c r="C31" s="250" t="s">
        <v>184</v>
      </c>
      <c r="D31" s="82" t="s">
        <v>185</v>
      </c>
      <c r="E31" s="133" t="str">
        <f>+IF(Ⅷ!E31=0,"-",ROUND(Ⅷ!E31/1000,0))</f>
        <v>-</v>
      </c>
      <c r="F31" s="72"/>
      <c r="G31" s="72"/>
      <c r="H31" s="72"/>
      <c r="I31" s="50"/>
      <c r="J31" s="50"/>
      <c r="K31" s="50"/>
      <c r="L31" s="50"/>
      <c r="M31" s="50"/>
    </row>
    <row r="32" spans="1:13">
      <c r="A32" s="244"/>
      <c r="B32" s="250"/>
      <c r="C32" s="250"/>
      <c r="D32" s="82" t="s">
        <v>186</v>
      </c>
      <c r="E32" s="133">
        <f>+IF(Ⅷ!E32=0,"-",ROUND(Ⅷ!E32/1000,0))</f>
        <v>529</v>
      </c>
      <c r="F32" s="72"/>
      <c r="G32" s="72"/>
      <c r="H32" s="72"/>
      <c r="I32" s="50"/>
      <c r="J32" s="50"/>
      <c r="K32" s="50"/>
      <c r="L32" s="50"/>
      <c r="M32" s="50"/>
    </row>
    <row r="33" spans="1:13">
      <c r="A33" s="244"/>
      <c r="B33" s="250"/>
      <c r="C33" s="250"/>
      <c r="D33" s="129" t="s">
        <v>389</v>
      </c>
      <c r="E33" s="133">
        <f>+IF(Ⅷ!E33=0,"-",ROUND(Ⅷ!E33/1000,0))</f>
        <v>529</v>
      </c>
      <c r="F33" s="72"/>
      <c r="G33" s="72"/>
      <c r="H33" s="72"/>
      <c r="I33" s="50"/>
      <c r="J33" s="50"/>
      <c r="K33" s="50"/>
      <c r="L33" s="50"/>
      <c r="M33" s="50"/>
    </row>
    <row r="34" spans="1:13">
      <c r="A34" s="244"/>
      <c r="B34" s="250"/>
      <c r="C34" s="241" t="s">
        <v>187</v>
      </c>
      <c r="D34" s="82" t="s">
        <v>261</v>
      </c>
      <c r="E34" s="133">
        <f>+IF(Ⅷ!E34=0,"-",ROUND(Ⅷ!E34/1000,0))</f>
        <v>19867</v>
      </c>
      <c r="F34" s="72"/>
      <c r="G34" s="72"/>
      <c r="H34" s="72"/>
      <c r="I34" s="72"/>
      <c r="J34" s="72"/>
      <c r="K34" s="72"/>
      <c r="L34" s="72"/>
      <c r="M34" s="72"/>
    </row>
    <row r="35" spans="1:13">
      <c r="A35" s="244"/>
      <c r="B35" s="250"/>
      <c r="C35" s="242"/>
      <c r="D35" s="82" t="s">
        <v>185</v>
      </c>
      <c r="E35" s="133">
        <f>+IF(Ⅷ!E35=0,"-",ROUND(Ⅷ!E35/1000,0))</f>
        <v>1190309</v>
      </c>
      <c r="F35" s="72"/>
      <c r="G35" s="72"/>
      <c r="H35" s="72"/>
      <c r="I35" s="72"/>
      <c r="J35" s="72"/>
      <c r="K35" s="72"/>
      <c r="L35" s="72"/>
      <c r="M35" s="72"/>
    </row>
    <row r="36" spans="1:13">
      <c r="A36" s="244"/>
      <c r="B36" s="250"/>
      <c r="C36" s="242"/>
      <c r="D36" s="82" t="s">
        <v>186</v>
      </c>
      <c r="E36" s="133">
        <f>+IF(Ⅷ!E36=0,"-",ROUND(Ⅷ!E36/1000,0))</f>
        <v>3127465</v>
      </c>
      <c r="F36" s="72"/>
      <c r="G36" s="72"/>
      <c r="H36" s="72"/>
      <c r="I36" s="72"/>
      <c r="J36" s="72"/>
      <c r="K36" s="72"/>
      <c r="L36" s="72"/>
      <c r="M36" s="72"/>
    </row>
    <row r="37" spans="1:13">
      <c r="A37" s="244"/>
      <c r="B37" s="250"/>
      <c r="C37" s="243"/>
      <c r="D37" s="128" t="s">
        <v>176</v>
      </c>
      <c r="E37" s="133">
        <f>+IF(Ⅷ!E37=0,"-",ROUND(Ⅷ!E37/1000,0))</f>
        <v>4337641</v>
      </c>
      <c r="F37" s="72"/>
      <c r="G37" s="72"/>
      <c r="H37" s="72"/>
      <c r="I37" s="72"/>
      <c r="J37" s="72"/>
      <c r="K37" s="72"/>
      <c r="L37" s="72"/>
      <c r="M37" s="72"/>
    </row>
    <row r="38" spans="1:13">
      <c r="A38" s="244"/>
      <c r="B38" s="250"/>
      <c r="C38" s="239" t="s">
        <v>100</v>
      </c>
      <c r="D38" s="240"/>
      <c r="E38" s="133">
        <f>+IF(Ⅷ!E38=0,"-",ROUND(Ⅷ!E38/1000,0))</f>
        <v>4338170</v>
      </c>
      <c r="F38" s="72"/>
      <c r="G38" s="72"/>
      <c r="H38" s="72"/>
      <c r="I38" s="72"/>
      <c r="J38" s="72"/>
      <c r="K38" s="72"/>
      <c r="L38" s="72"/>
      <c r="M38" s="72"/>
    </row>
    <row r="39" spans="1:13">
      <c r="A39" s="228"/>
      <c r="B39" s="238" t="s">
        <v>19</v>
      </c>
      <c r="C39" s="239"/>
      <c r="D39" s="240"/>
      <c r="E39" s="133">
        <f>+IF(Ⅷ!E39=0,"-",ROUND(Ⅷ!E39/1000,0))</f>
        <v>8754129</v>
      </c>
    </row>
    <row r="40" spans="1:13">
      <c r="A40" s="227" t="s">
        <v>195</v>
      </c>
      <c r="B40" s="235" t="s">
        <v>182</v>
      </c>
      <c r="C40" s="236"/>
      <c r="D40" s="237"/>
      <c r="E40" s="133">
        <f>+IF(Ⅷ!E40=0,"-",ROUND(Ⅷ!E40/1000,0))</f>
        <v>21019695</v>
      </c>
    </row>
    <row r="41" spans="1:13">
      <c r="A41" s="228"/>
      <c r="B41" s="238" t="s">
        <v>183</v>
      </c>
      <c r="C41" s="239"/>
      <c r="D41" s="240"/>
      <c r="E41" s="133">
        <f>+IF(Ⅷ!E41=0,"-",ROUND(Ⅷ!E41/1000,0))</f>
        <v>6693146</v>
      </c>
    </row>
    <row r="42" spans="1:13">
      <c r="A42" s="227" t="s">
        <v>196</v>
      </c>
      <c r="B42" s="235" t="s">
        <v>182</v>
      </c>
      <c r="C42" s="236"/>
      <c r="D42" s="237"/>
      <c r="E42" s="133">
        <f>+IF(Ⅷ!E42=0,"-",ROUND(Ⅷ!E42/1000,0))</f>
        <v>1513161</v>
      </c>
    </row>
    <row r="43" spans="1:13">
      <c r="A43" s="228"/>
      <c r="B43" s="238" t="s">
        <v>183</v>
      </c>
      <c r="C43" s="239"/>
      <c r="D43" s="240"/>
      <c r="E43" s="133">
        <f>+IF(Ⅷ!E43=0,"-",ROUND(Ⅷ!E43/1000,0))</f>
        <v>-136414</v>
      </c>
    </row>
    <row r="44" spans="1:13">
      <c r="A44" s="227" t="s">
        <v>19</v>
      </c>
      <c r="B44" s="235" t="s">
        <v>182</v>
      </c>
      <c r="C44" s="236"/>
      <c r="D44" s="237"/>
      <c r="E44" s="133">
        <f>+IF(Ⅷ!E44=0,"-",ROUND(Ⅷ!E44/1000,0))</f>
        <v>19506534</v>
      </c>
    </row>
    <row r="45" spans="1:13">
      <c r="A45" s="228"/>
      <c r="B45" s="238" t="s">
        <v>183</v>
      </c>
      <c r="C45" s="239"/>
      <c r="D45" s="240"/>
      <c r="E45" s="133">
        <f>+IF(Ⅷ!E45=0,"-",ROUND(Ⅷ!E45/1000,0))</f>
        <v>6829561</v>
      </c>
    </row>
    <row r="47" spans="1:13">
      <c r="A47" s="61" t="s">
        <v>198</v>
      </c>
      <c r="F47" s="67" t="s">
        <v>226</v>
      </c>
    </row>
    <row r="48" spans="1:13">
      <c r="A48" s="202" t="s">
        <v>153</v>
      </c>
      <c r="B48" s="202" t="s">
        <v>173</v>
      </c>
      <c r="C48" s="215" t="s">
        <v>199</v>
      </c>
      <c r="D48" s="254"/>
      <c r="E48" s="254"/>
      <c r="F48" s="216"/>
    </row>
    <row r="49" spans="1:6">
      <c r="A49" s="203"/>
      <c r="B49" s="203"/>
      <c r="C49" s="76" t="s">
        <v>183</v>
      </c>
      <c r="D49" s="68" t="s">
        <v>188</v>
      </c>
      <c r="E49" s="77" t="s">
        <v>182</v>
      </c>
      <c r="F49" s="68" t="s">
        <v>193</v>
      </c>
    </row>
    <row r="50" spans="1:6">
      <c r="A50" s="78" t="s">
        <v>200</v>
      </c>
      <c r="B50" s="133">
        <f>+IF(Ⅷ!B50=0,"-",ROUND(Ⅷ!B50/1000,0))</f>
        <v>26160822</v>
      </c>
      <c r="C50" s="133">
        <f>+IF(Ⅷ!C50=0,"-",ROUND(Ⅷ!C50/1000,0))</f>
        <v>4834192</v>
      </c>
      <c r="D50" s="133">
        <f>+IF(Ⅷ!D50=0,"-",ROUND(Ⅷ!D50/1000,0))</f>
        <v>961676</v>
      </c>
      <c r="E50" s="133">
        <f>+IF(Ⅷ!E50=0,"-",ROUND(Ⅷ!E50/1000,0))</f>
        <v>24205878</v>
      </c>
      <c r="F50" s="133">
        <f>+IF(Ⅷ!F50=0,"-",ROUND(Ⅷ!F50/1000,0))</f>
        <v>-3840924</v>
      </c>
    </row>
    <row r="51" spans="1:6">
      <c r="A51" s="78" t="s">
        <v>201</v>
      </c>
      <c r="B51" s="133">
        <f>+IF(Ⅷ!B51=0,"-",ROUND(Ⅷ!B51/1000,0))</f>
        <v>4236714</v>
      </c>
      <c r="C51" s="133">
        <f>+IF(Ⅷ!C51=0,"-",ROUND(Ⅷ!C51/1000,0))</f>
        <v>261080</v>
      </c>
      <c r="D51" s="133">
        <f>+IF(Ⅷ!D51=0,"-",ROUND(Ⅷ!D51/1000,0))</f>
        <v>2592150</v>
      </c>
      <c r="E51" s="133">
        <f>+IF(Ⅷ!E51=0,"-",ROUND(Ⅷ!E51/1000,0))</f>
        <v>1383484</v>
      </c>
      <c r="F51" s="133" t="str">
        <f>+IF(Ⅷ!F51=0,"-",ROUND(Ⅷ!F51/1000,0))</f>
        <v>-</v>
      </c>
    </row>
    <row r="52" spans="1:6">
      <c r="A52" s="78" t="s">
        <v>202</v>
      </c>
      <c r="B52" s="133">
        <f>+IF(Ⅷ!B52=0,"-",ROUND(Ⅷ!B52/1000,0))</f>
        <v>1862500</v>
      </c>
      <c r="C52" s="133" t="str">
        <f>+IF(Ⅷ!C52=0,"-",ROUND(Ⅷ!C52/1000,0))</f>
        <v>-</v>
      </c>
      <c r="D52" s="133" t="str">
        <f>+IF(Ⅷ!D52=0,"-",ROUND(Ⅷ!D52/1000,0))</f>
        <v>-</v>
      </c>
      <c r="E52" s="133">
        <f>+IF(Ⅷ!E52=0,"-",ROUND(Ⅷ!E52/1000,0))</f>
        <v>1862500</v>
      </c>
      <c r="F52" s="133" t="str">
        <f>+IF(Ⅷ!F52=0,"-",ROUND(Ⅷ!F52/1000,0))</f>
        <v>-</v>
      </c>
    </row>
    <row r="53" spans="1:6">
      <c r="A53" s="78" t="s">
        <v>193</v>
      </c>
      <c r="B53" s="133" t="str">
        <f>+IF(Ⅷ!B53=0,"-",ROUND(Ⅷ!B53/1000,0))</f>
        <v>-</v>
      </c>
      <c r="C53" s="133" t="str">
        <f>+IF(Ⅷ!C53=0,"-",ROUND(Ⅷ!C53/1000,0))</f>
        <v>-</v>
      </c>
      <c r="D53" s="133" t="str">
        <f>+IF(Ⅷ!D53=0,"-",ROUND(Ⅷ!D53/1000,0))</f>
        <v>-</v>
      </c>
      <c r="E53" s="133" t="str">
        <f>+IF(Ⅷ!E53=0,"-",ROUND(Ⅷ!E53/1000,0))</f>
        <v>-</v>
      </c>
      <c r="F53" s="133" t="str">
        <f>+IF(Ⅷ!F53=0,"-",ROUND(Ⅷ!F53/1000,0))</f>
        <v>-</v>
      </c>
    </row>
    <row r="54" spans="1:6">
      <c r="A54" s="79" t="s">
        <v>19</v>
      </c>
      <c r="B54" s="133">
        <f>+IF(Ⅷ!B54=0,"-",ROUND(Ⅷ!B54/1000,0))</f>
        <v>32260035</v>
      </c>
      <c r="C54" s="133">
        <f>+IF(Ⅷ!C54=0,"-",ROUND(Ⅷ!C54/1000,0))</f>
        <v>5095273</v>
      </c>
      <c r="D54" s="133">
        <f>+IF(Ⅷ!D54=0,"-",ROUND(Ⅷ!D54/1000,0))</f>
        <v>3553826</v>
      </c>
      <c r="E54" s="133">
        <f>+IF(Ⅷ!E54=0,"-",ROUND(Ⅷ!E54/1000,0))</f>
        <v>27451861</v>
      </c>
      <c r="F54" s="133">
        <f>+IF(Ⅷ!F54=0,"-",ROUND(Ⅷ!F54/1000,0))</f>
        <v>-3840924</v>
      </c>
    </row>
    <row r="56" spans="1:6">
      <c r="A56" s="47" t="s">
        <v>225</v>
      </c>
    </row>
    <row r="57" spans="1:6">
      <c r="A57" s="80" t="s">
        <v>203</v>
      </c>
      <c r="B57" s="67" t="s">
        <v>226</v>
      </c>
    </row>
    <row r="58" spans="1:6">
      <c r="A58" s="202" t="s">
        <v>60</v>
      </c>
      <c r="B58" s="202" t="s">
        <v>157</v>
      </c>
    </row>
    <row r="59" spans="1:6">
      <c r="A59" s="203"/>
      <c r="B59" s="203"/>
    </row>
    <row r="60" spans="1:6">
      <c r="A60" s="81" t="s">
        <v>275</v>
      </c>
      <c r="B60" s="69">
        <f>+ROUND(Ⅷ!B60/1000,0)</f>
        <v>4804309</v>
      </c>
    </row>
    <row r="61" spans="1:6">
      <c r="A61" s="79" t="s">
        <v>19</v>
      </c>
      <c r="B61" s="69">
        <f>+ROUND(Ⅷ!B61/1000,0)</f>
        <v>4804309</v>
      </c>
    </row>
  </sheetData>
  <mergeCells count="48">
    <mergeCell ref="B18:D18"/>
    <mergeCell ref="A48:A49"/>
    <mergeCell ref="B48:B49"/>
    <mergeCell ref="C48:F48"/>
    <mergeCell ref="A58:A59"/>
    <mergeCell ref="B58:B59"/>
    <mergeCell ref="C29:D29"/>
    <mergeCell ref="C30:D30"/>
    <mergeCell ref="C24:D24"/>
    <mergeCell ref="C25:D25"/>
    <mergeCell ref="C26:D26"/>
    <mergeCell ref="C27:D27"/>
    <mergeCell ref="C28:D28"/>
    <mergeCell ref="A44:A45"/>
    <mergeCell ref="B44:D44"/>
    <mergeCell ref="B45:D45"/>
    <mergeCell ref="B31:B38"/>
    <mergeCell ref="C31:C33"/>
    <mergeCell ref="C3:D3"/>
    <mergeCell ref="A4:A18"/>
    <mergeCell ref="B4:B10"/>
    <mergeCell ref="C4:D4"/>
    <mergeCell ref="C5:D5"/>
    <mergeCell ref="C6:D6"/>
    <mergeCell ref="C7:D7"/>
    <mergeCell ref="C8:D8"/>
    <mergeCell ref="C9:D9"/>
    <mergeCell ref="C10:D10"/>
    <mergeCell ref="B11:B17"/>
    <mergeCell ref="C11:C13"/>
    <mergeCell ref="C14:C16"/>
    <mergeCell ref="C17:D17"/>
    <mergeCell ref="A42:A43"/>
    <mergeCell ref="B42:D42"/>
    <mergeCell ref="B43:D43"/>
    <mergeCell ref="C34:C37"/>
    <mergeCell ref="C38:D38"/>
    <mergeCell ref="B39:D39"/>
    <mergeCell ref="A40:A41"/>
    <mergeCell ref="B40:D40"/>
    <mergeCell ref="B41:D41"/>
    <mergeCell ref="A19:A39"/>
    <mergeCell ref="B19:B30"/>
    <mergeCell ref="C19:D19"/>
    <mergeCell ref="C20:D20"/>
    <mergeCell ref="C21:D21"/>
    <mergeCell ref="C22:D22"/>
    <mergeCell ref="C23:D23"/>
  </mergeCells>
  <phoneticPr fontId="4"/>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0"/>
  <sheetViews>
    <sheetView topLeftCell="A34" zoomScale="85" zoomScaleNormal="85" workbookViewId="0">
      <selection activeCell="D32" sqref="D32"/>
    </sheetView>
  </sheetViews>
  <sheetFormatPr defaultRowHeight="18.75"/>
  <cols>
    <col min="1" max="9" width="13.375" customWidth="1"/>
    <col min="10" max="10" width="17.375" bestFit="1" customWidth="1"/>
  </cols>
  <sheetData>
    <row r="1" spans="1:8">
      <c r="A1" t="s">
        <v>252</v>
      </c>
    </row>
    <row r="2" spans="1:8">
      <c r="A2" t="s">
        <v>0</v>
      </c>
    </row>
    <row r="3" spans="1:8">
      <c r="A3" s="1" t="s">
        <v>1</v>
      </c>
      <c r="H3" s="34" t="s">
        <v>28</v>
      </c>
    </row>
    <row r="4" spans="1:8" ht="47.25">
      <c r="A4" s="29" t="s">
        <v>2</v>
      </c>
      <c r="B4" s="30" t="s">
        <v>3</v>
      </c>
      <c r="C4" s="30" t="s">
        <v>4</v>
      </c>
      <c r="D4" s="30" t="s">
        <v>5</v>
      </c>
      <c r="E4" s="30" t="s">
        <v>6</v>
      </c>
      <c r="F4" s="30" t="s">
        <v>7</v>
      </c>
      <c r="G4" s="30" t="s">
        <v>8</v>
      </c>
      <c r="H4" s="30" t="s">
        <v>9</v>
      </c>
    </row>
    <row r="5" spans="1:8">
      <c r="A5" s="31" t="s">
        <v>10</v>
      </c>
      <c r="B5" s="32">
        <f>+B44+B82+B120+B158+B196+B234+B272+B310+B348</f>
        <v>92457849155</v>
      </c>
      <c r="C5" s="32">
        <f t="shared" ref="C5:H5" si="0">+C44+C82+C120+C158+C196+C234+C272+C310+C348</f>
        <v>1566481668</v>
      </c>
      <c r="D5" s="32">
        <f t="shared" si="0"/>
        <v>540440709</v>
      </c>
      <c r="E5" s="32">
        <f t="shared" si="0"/>
        <v>93483890114</v>
      </c>
      <c r="F5" s="32">
        <f t="shared" si="0"/>
        <v>41363972875</v>
      </c>
      <c r="G5" s="32">
        <f t="shared" si="0"/>
        <v>1820739838</v>
      </c>
      <c r="H5" s="32">
        <f t="shared" si="0"/>
        <v>52119917239</v>
      </c>
    </row>
    <row r="6" spans="1:8">
      <c r="A6" s="33" t="s">
        <v>11</v>
      </c>
      <c r="B6" s="32">
        <f t="shared" ref="B6:H6" si="1">+B45+B83+B121+B159+B197+B235+B273+B311+B349</f>
        <v>19577355567</v>
      </c>
      <c r="C6" s="32">
        <f t="shared" si="1"/>
        <v>647314612</v>
      </c>
      <c r="D6" s="32">
        <f t="shared" si="1"/>
        <v>177365330</v>
      </c>
      <c r="E6" s="32">
        <f t="shared" si="1"/>
        <v>20047304849</v>
      </c>
      <c r="F6" s="32">
        <f t="shared" si="1"/>
        <v>0</v>
      </c>
      <c r="G6" s="32">
        <f t="shared" si="1"/>
        <v>0</v>
      </c>
      <c r="H6" s="32">
        <f t="shared" si="1"/>
        <v>20047304849</v>
      </c>
    </row>
    <row r="7" spans="1:8">
      <c r="A7" s="33" t="s">
        <v>12</v>
      </c>
      <c r="B7" s="32">
        <f t="shared" ref="B7:H7" si="2">+B46+B84+B122+B160+B198+B236+B274+B312+B350</f>
        <v>1180303000</v>
      </c>
      <c r="C7" s="32">
        <f t="shared" si="2"/>
        <v>0</v>
      </c>
      <c r="D7" s="32">
        <f t="shared" si="2"/>
        <v>0</v>
      </c>
      <c r="E7" s="32">
        <f t="shared" si="2"/>
        <v>1180303000</v>
      </c>
      <c r="F7" s="32">
        <f t="shared" si="2"/>
        <v>0</v>
      </c>
      <c r="G7" s="32">
        <f t="shared" si="2"/>
        <v>0</v>
      </c>
      <c r="H7" s="32">
        <f t="shared" si="2"/>
        <v>1180303000</v>
      </c>
    </row>
    <row r="8" spans="1:8">
      <c r="A8" s="33" t="s">
        <v>13</v>
      </c>
      <c r="B8" s="32">
        <f t="shared" ref="B8:H8" si="3">+B47+B85+B123+B161+B199+B237+B275+B313+B351</f>
        <v>62126580006</v>
      </c>
      <c r="C8" s="32">
        <f t="shared" si="3"/>
        <v>629313680</v>
      </c>
      <c r="D8" s="32">
        <f t="shared" si="3"/>
        <v>285989600</v>
      </c>
      <c r="E8" s="32">
        <f t="shared" si="3"/>
        <v>62469904086</v>
      </c>
      <c r="F8" s="32">
        <f t="shared" si="3"/>
        <v>35501349266</v>
      </c>
      <c r="G8" s="32">
        <f t="shared" si="3"/>
        <v>1377654601</v>
      </c>
      <c r="H8" s="32">
        <f t="shared" si="3"/>
        <v>26968554820</v>
      </c>
    </row>
    <row r="9" spans="1:8">
      <c r="A9" s="33" t="s">
        <v>14</v>
      </c>
      <c r="B9" s="32">
        <f t="shared" ref="B9:H9" si="4">+B48+B86+B124+B162+B200+B238+B276+B314+B352</f>
        <v>1232640725</v>
      </c>
      <c r="C9" s="32">
        <f t="shared" si="4"/>
        <v>41917176</v>
      </c>
      <c r="D9" s="32">
        <f t="shared" si="4"/>
        <v>2720339</v>
      </c>
      <c r="E9" s="32">
        <f t="shared" si="4"/>
        <v>1271837562</v>
      </c>
      <c r="F9" s="32">
        <f t="shared" si="4"/>
        <v>721350165</v>
      </c>
      <c r="G9" s="32">
        <f t="shared" si="4"/>
        <v>35926977</v>
      </c>
      <c r="H9" s="32">
        <f t="shared" si="4"/>
        <v>550487397</v>
      </c>
    </row>
    <row r="10" spans="1:8">
      <c r="A10" s="33" t="s">
        <v>15</v>
      </c>
      <c r="B10" s="32">
        <f t="shared" ref="B10:H10" si="5">+B49+B87+B125+B163+B201+B239+B277+B315+B353</f>
        <v>8266604417</v>
      </c>
      <c r="C10" s="32">
        <f t="shared" si="5"/>
        <v>97200000</v>
      </c>
      <c r="D10" s="32">
        <f t="shared" si="5"/>
        <v>0</v>
      </c>
      <c r="E10" s="32">
        <f t="shared" si="5"/>
        <v>8363804417</v>
      </c>
      <c r="F10" s="32">
        <f t="shared" si="5"/>
        <v>5141273444</v>
      </c>
      <c r="G10" s="32">
        <f t="shared" si="5"/>
        <v>407158260</v>
      </c>
      <c r="H10" s="32">
        <f t="shared" si="5"/>
        <v>3222530973</v>
      </c>
    </row>
    <row r="11" spans="1:8">
      <c r="A11" s="33" t="s">
        <v>16</v>
      </c>
      <c r="B11" s="32">
        <f t="shared" ref="B11:H11" si="6">+B50+B88+B126+B164+B202+B240+B278+B316+B354</f>
        <v>74365440</v>
      </c>
      <c r="C11" s="32">
        <f t="shared" si="6"/>
        <v>150736200</v>
      </c>
      <c r="D11" s="32">
        <f t="shared" si="6"/>
        <v>74365440</v>
      </c>
      <c r="E11" s="32">
        <f t="shared" si="6"/>
        <v>150736200</v>
      </c>
      <c r="F11" s="32">
        <f t="shared" si="6"/>
        <v>0</v>
      </c>
      <c r="G11" s="32">
        <f t="shared" si="6"/>
        <v>0</v>
      </c>
      <c r="H11" s="32">
        <f t="shared" si="6"/>
        <v>150736200</v>
      </c>
    </row>
    <row r="12" spans="1:8">
      <c r="A12" s="31" t="s">
        <v>17</v>
      </c>
      <c r="B12" s="32">
        <f t="shared" ref="B12:H12" si="7">+B51+B89+B127+B165+B203+B241+B279+B317+B355</f>
        <v>162007864512</v>
      </c>
      <c r="C12" s="32">
        <f t="shared" si="7"/>
        <v>2713326055</v>
      </c>
      <c r="D12" s="32">
        <f t="shared" si="7"/>
        <v>783373116</v>
      </c>
      <c r="E12" s="32">
        <f t="shared" si="7"/>
        <v>163937817451</v>
      </c>
      <c r="F12" s="32">
        <f t="shared" si="7"/>
        <v>93147069241</v>
      </c>
      <c r="G12" s="32">
        <f t="shared" si="7"/>
        <v>1504464584</v>
      </c>
      <c r="H12" s="32">
        <f t="shared" si="7"/>
        <v>70790748210</v>
      </c>
    </row>
    <row r="13" spans="1:8">
      <c r="A13" s="33" t="s">
        <v>11</v>
      </c>
      <c r="B13" s="32">
        <f t="shared" ref="B13:H13" si="8">+B52+B90+B128+B166+B204+B242+B280+B318+B356</f>
        <v>47422104450</v>
      </c>
      <c r="C13" s="32">
        <f t="shared" si="8"/>
        <v>27274935</v>
      </c>
      <c r="D13" s="32">
        <f t="shared" si="8"/>
        <v>623903990</v>
      </c>
      <c r="E13" s="32">
        <f t="shared" si="8"/>
        <v>46825475395</v>
      </c>
      <c r="F13" s="32">
        <f t="shared" si="8"/>
        <v>0</v>
      </c>
      <c r="G13" s="32">
        <f t="shared" si="8"/>
        <v>0</v>
      </c>
      <c r="H13" s="32">
        <f t="shared" si="8"/>
        <v>46825475395</v>
      </c>
    </row>
    <row r="14" spans="1:8">
      <c r="A14" s="33" t="s">
        <v>13</v>
      </c>
      <c r="B14" s="32">
        <f t="shared" ref="B14:H14" si="9">+B53+B91+B129+B167+B205+B243+B281+B319+B357</f>
        <v>1105695033</v>
      </c>
      <c r="C14" s="32">
        <f t="shared" si="9"/>
        <v>21364000</v>
      </c>
      <c r="D14" s="32">
        <f t="shared" si="9"/>
        <v>0</v>
      </c>
      <c r="E14" s="32">
        <f t="shared" si="9"/>
        <v>1127059033</v>
      </c>
      <c r="F14" s="32">
        <f t="shared" si="9"/>
        <v>601277233</v>
      </c>
      <c r="G14" s="32">
        <f t="shared" si="9"/>
        <v>30304702</v>
      </c>
      <c r="H14" s="32">
        <f t="shared" si="9"/>
        <v>525781800</v>
      </c>
    </row>
    <row r="15" spans="1:8">
      <c r="A15" s="51" t="s">
        <v>14</v>
      </c>
      <c r="B15" s="32">
        <f t="shared" ref="B15:H15" si="10">+B54+B92+B130+B168+B206+B244+B282+B320+B358</f>
        <v>106037933467</v>
      </c>
      <c r="C15" s="32">
        <f t="shared" si="10"/>
        <v>973189960</v>
      </c>
      <c r="D15" s="32">
        <f t="shared" si="10"/>
        <v>3600000</v>
      </c>
      <c r="E15" s="32">
        <f t="shared" si="10"/>
        <v>107007523427</v>
      </c>
      <c r="F15" s="32">
        <f t="shared" si="10"/>
        <v>86724049809</v>
      </c>
      <c r="G15" s="32">
        <f t="shared" si="10"/>
        <v>1326314403</v>
      </c>
      <c r="H15" s="32">
        <f t="shared" si="10"/>
        <v>20283473618</v>
      </c>
    </row>
    <row r="16" spans="1:8">
      <c r="A16" s="33" t="s">
        <v>15</v>
      </c>
      <c r="B16" s="32">
        <f t="shared" ref="B16:H16" si="11">+B55+B93+B131+B169+B207+B245+B283+B321+B359</f>
        <v>6828215282</v>
      </c>
      <c r="C16" s="32">
        <f t="shared" si="11"/>
        <v>1159254834</v>
      </c>
      <c r="D16" s="32">
        <f t="shared" si="11"/>
        <v>0</v>
      </c>
      <c r="E16" s="32">
        <f t="shared" si="11"/>
        <v>7987470116</v>
      </c>
      <c r="F16" s="32">
        <f t="shared" si="11"/>
        <v>5821742199</v>
      </c>
      <c r="G16" s="32">
        <f t="shared" si="11"/>
        <v>147845479</v>
      </c>
      <c r="H16" s="32">
        <f t="shared" si="11"/>
        <v>2165727917</v>
      </c>
    </row>
    <row r="17" spans="1:10">
      <c r="A17" s="33" t="s">
        <v>16</v>
      </c>
      <c r="B17" s="32">
        <f t="shared" ref="B17:H17" si="12">+B56+B94+B132+B170+B208+B246+B284+B322+B360</f>
        <v>613916280</v>
      </c>
      <c r="C17" s="32">
        <f t="shared" si="12"/>
        <v>532242326</v>
      </c>
      <c r="D17" s="32">
        <f t="shared" si="12"/>
        <v>155869126</v>
      </c>
      <c r="E17" s="32">
        <f t="shared" si="12"/>
        <v>990289480</v>
      </c>
      <c r="F17" s="32">
        <f t="shared" si="12"/>
        <v>0</v>
      </c>
      <c r="G17" s="32">
        <f t="shared" si="12"/>
        <v>0</v>
      </c>
      <c r="H17" s="32">
        <f t="shared" si="12"/>
        <v>990289480</v>
      </c>
    </row>
    <row r="18" spans="1:10">
      <c r="A18" s="52" t="s">
        <v>18</v>
      </c>
      <c r="B18" s="32">
        <f t="shared" ref="B18:H18" si="13">+B57+B95+B133+B171+B209+B247+B285+B323+B361</f>
        <v>4148168702</v>
      </c>
      <c r="C18" s="32">
        <f t="shared" si="13"/>
        <v>297495374</v>
      </c>
      <c r="D18" s="32">
        <f t="shared" si="13"/>
        <v>58899830</v>
      </c>
      <c r="E18" s="32">
        <f t="shared" si="13"/>
        <v>4386764246</v>
      </c>
      <c r="F18" s="32">
        <f>+F57+F95+F133+F171+F209+F247+F285+F323+F361</f>
        <v>3178807350</v>
      </c>
      <c r="G18" s="32">
        <f t="shared" si="13"/>
        <v>111030700</v>
      </c>
      <c r="H18" s="32">
        <f t="shared" si="13"/>
        <v>1207956896</v>
      </c>
    </row>
    <row r="19" spans="1:10">
      <c r="A19" s="29" t="s">
        <v>19</v>
      </c>
      <c r="B19" s="32">
        <f t="shared" ref="B19:H19" si="14">+B58+B96+B134+B172+B210+B248+B286+B324+B362</f>
        <v>258613882369</v>
      </c>
      <c r="C19" s="32">
        <f t="shared" si="14"/>
        <v>4577303097</v>
      </c>
      <c r="D19" s="32">
        <f t="shared" si="14"/>
        <v>1382713655</v>
      </c>
      <c r="E19" s="32">
        <f t="shared" si="14"/>
        <v>261808471811</v>
      </c>
      <c r="F19" s="32">
        <f t="shared" si="14"/>
        <v>137689849466</v>
      </c>
      <c r="G19" s="32">
        <f t="shared" si="14"/>
        <v>3436235122</v>
      </c>
      <c r="H19" s="32">
        <f t="shared" si="14"/>
        <v>124118622345</v>
      </c>
    </row>
    <row r="21" spans="1:10">
      <c r="A21" s="35" t="s">
        <v>20</v>
      </c>
      <c r="I21" s="34" t="s">
        <v>28</v>
      </c>
    </row>
    <row r="22" spans="1:10" ht="31.5">
      <c r="A22" s="29" t="s">
        <v>2</v>
      </c>
      <c r="B22" s="30" t="s">
        <v>21</v>
      </c>
      <c r="C22" s="30" t="s">
        <v>22</v>
      </c>
      <c r="D22" s="30" t="s">
        <v>23</v>
      </c>
      <c r="E22" s="30" t="s">
        <v>24</v>
      </c>
      <c r="F22" s="30" t="s">
        <v>25</v>
      </c>
      <c r="G22" s="30" t="s">
        <v>26</v>
      </c>
      <c r="H22" s="30" t="s">
        <v>27</v>
      </c>
      <c r="I22" s="30" t="s">
        <v>19</v>
      </c>
    </row>
    <row r="23" spans="1:10">
      <c r="A23" s="31" t="s">
        <v>10</v>
      </c>
      <c r="B23" s="32">
        <f t="shared" ref="B23:I23" si="15">+B62+B100+B138+B176+B214+B252+B290+B328+B366</f>
        <v>1436813429</v>
      </c>
      <c r="C23" s="32">
        <f t="shared" si="15"/>
        <v>21286639398</v>
      </c>
      <c r="D23" s="32">
        <f t="shared" si="15"/>
        <v>3755480244</v>
      </c>
      <c r="E23" s="32">
        <f t="shared" si="15"/>
        <v>5301664934</v>
      </c>
      <c r="F23" s="32">
        <f t="shared" si="15"/>
        <v>11148129126</v>
      </c>
      <c r="G23" s="32">
        <f t="shared" si="15"/>
        <v>512303917</v>
      </c>
      <c r="H23" s="32">
        <f t="shared" si="15"/>
        <v>8678886191</v>
      </c>
      <c r="I23" s="32">
        <f t="shared" si="15"/>
        <v>52119917239</v>
      </c>
    </row>
    <row r="24" spans="1:10">
      <c r="A24" s="33" t="s">
        <v>11</v>
      </c>
      <c r="B24" s="32">
        <f t="shared" ref="B24:I24" si="16">+B63+B101+B139+B177+B215+B253+B291+B329+B367</f>
        <v>935919944</v>
      </c>
      <c r="C24" s="32">
        <f t="shared" si="16"/>
        <v>7670437474</v>
      </c>
      <c r="D24" s="32">
        <f t="shared" si="16"/>
        <v>802522716</v>
      </c>
      <c r="E24" s="32">
        <f t="shared" si="16"/>
        <v>550345533</v>
      </c>
      <c r="F24" s="32">
        <f t="shared" si="16"/>
        <v>6801160219</v>
      </c>
      <c r="G24" s="32">
        <f t="shared" si="16"/>
        <v>155937563</v>
      </c>
      <c r="H24" s="32">
        <f t="shared" si="16"/>
        <v>3130981400</v>
      </c>
      <c r="I24" s="32">
        <f t="shared" si="16"/>
        <v>20047304849</v>
      </c>
      <c r="J24" s="137"/>
    </row>
    <row r="25" spans="1:10">
      <c r="A25" s="33" t="s">
        <v>12</v>
      </c>
      <c r="B25" s="32">
        <f t="shared" ref="B25:I25" si="17">+B64+B102+B140+B178+B216+B254+B292+B330+B368</f>
        <v>0</v>
      </c>
      <c r="C25" s="32">
        <f t="shared" si="17"/>
        <v>0</v>
      </c>
      <c r="D25" s="32">
        <f t="shared" si="17"/>
        <v>0</v>
      </c>
      <c r="E25" s="32">
        <f t="shared" si="17"/>
        <v>0</v>
      </c>
      <c r="F25" s="32">
        <f t="shared" si="17"/>
        <v>1180303000</v>
      </c>
      <c r="G25" s="32">
        <f t="shared" si="17"/>
        <v>0</v>
      </c>
      <c r="H25" s="32">
        <f t="shared" si="17"/>
        <v>0</v>
      </c>
      <c r="I25" s="32">
        <f t="shared" si="17"/>
        <v>1180303000</v>
      </c>
      <c r="J25" s="137"/>
    </row>
    <row r="26" spans="1:10">
      <c r="A26" s="33" t="s">
        <v>13</v>
      </c>
      <c r="B26" s="32">
        <f t="shared" ref="B26:I26" si="18">+B65+B103+B141+B179+B217+B255+B293+B331+B369</f>
        <v>500799525</v>
      </c>
      <c r="C26" s="32">
        <f t="shared" si="18"/>
        <v>13568211757</v>
      </c>
      <c r="D26" s="32">
        <f t="shared" si="18"/>
        <v>2880238399</v>
      </c>
      <c r="E26" s="32">
        <f t="shared" si="18"/>
        <v>1775506788</v>
      </c>
      <c r="F26" s="32">
        <f t="shared" si="18"/>
        <v>2864702145</v>
      </c>
      <c r="G26" s="32">
        <f t="shared" si="18"/>
        <v>273491827</v>
      </c>
      <c r="H26" s="32">
        <f t="shared" si="18"/>
        <v>5105604379</v>
      </c>
      <c r="I26" s="32">
        <f t="shared" si="18"/>
        <v>26968554820</v>
      </c>
      <c r="J26" s="137"/>
    </row>
    <row r="27" spans="1:10">
      <c r="A27" s="33" t="s">
        <v>14</v>
      </c>
      <c r="B27" s="32">
        <f t="shared" ref="B27:I27" si="19">+B66+B104+B142+B180+B218+B256+B294+B332+B370</f>
        <v>93960</v>
      </c>
      <c r="C27" s="32">
        <f t="shared" si="19"/>
        <v>44290167</v>
      </c>
      <c r="D27" s="32">
        <f t="shared" si="19"/>
        <v>29479129</v>
      </c>
      <c r="E27" s="32">
        <f t="shared" si="19"/>
        <v>4129171</v>
      </c>
      <c r="F27" s="32">
        <f t="shared" si="19"/>
        <v>290083762</v>
      </c>
      <c r="G27" s="32">
        <f t="shared" si="19"/>
        <v>82874527</v>
      </c>
      <c r="H27" s="32">
        <f t="shared" si="19"/>
        <v>99536681</v>
      </c>
      <c r="I27" s="32">
        <f t="shared" si="19"/>
        <v>550487397</v>
      </c>
      <c r="J27" s="137"/>
    </row>
    <row r="28" spans="1:10">
      <c r="A28" s="33" t="s">
        <v>15</v>
      </c>
      <c r="B28" s="32">
        <f t="shared" ref="B28:I28" si="20">+B67+B105+B143+B181+B219+B257+B295+B333+B371</f>
        <v>0</v>
      </c>
      <c r="C28" s="32">
        <f t="shared" si="20"/>
        <v>0</v>
      </c>
      <c r="D28" s="32">
        <f t="shared" si="20"/>
        <v>0</v>
      </c>
      <c r="E28" s="32">
        <f t="shared" si="20"/>
        <v>2888683442</v>
      </c>
      <c r="F28" s="32">
        <f t="shared" si="20"/>
        <v>0</v>
      </c>
      <c r="G28" s="32">
        <f t="shared" si="20"/>
        <v>0</v>
      </c>
      <c r="H28" s="32">
        <f t="shared" si="20"/>
        <v>333847531</v>
      </c>
      <c r="I28" s="32">
        <f t="shared" si="20"/>
        <v>3222530973</v>
      </c>
      <c r="J28" s="137"/>
    </row>
    <row r="29" spans="1:10">
      <c r="A29" s="33" t="s">
        <v>16</v>
      </c>
      <c r="B29" s="32">
        <f t="shared" ref="B29:I29" si="21">+B68+B106+B144+B182+B220+B258+B296+B334+B372</f>
        <v>0</v>
      </c>
      <c r="C29" s="32">
        <f t="shared" si="21"/>
        <v>3700000</v>
      </c>
      <c r="D29" s="32">
        <f t="shared" si="21"/>
        <v>43240000</v>
      </c>
      <c r="E29" s="32">
        <f t="shared" si="21"/>
        <v>83000000</v>
      </c>
      <c r="F29" s="32">
        <f t="shared" si="21"/>
        <v>11880000</v>
      </c>
      <c r="G29" s="32">
        <f t="shared" si="21"/>
        <v>0</v>
      </c>
      <c r="H29" s="32">
        <f t="shared" si="21"/>
        <v>8916200</v>
      </c>
      <c r="I29" s="32">
        <f t="shared" si="21"/>
        <v>150736200</v>
      </c>
      <c r="J29" s="137"/>
    </row>
    <row r="30" spans="1:10">
      <c r="A30" s="31" t="s">
        <v>17</v>
      </c>
      <c r="B30" s="32">
        <f t="shared" ref="B30:I30" si="22">+B69+B107+B145+B183+B221+B259+B297+B335+B373</f>
        <v>67964981292</v>
      </c>
      <c r="C30" s="32">
        <f t="shared" si="22"/>
        <v>0</v>
      </c>
      <c r="D30" s="32">
        <f t="shared" si="22"/>
        <v>0</v>
      </c>
      <c r="E30" s="32">
        <f t="shared" si="22"/>
        <v>0</v>
      </c>
      <c r="F30" s="32">
        <f t="shared" si="22"/>
        <v>77400</v>
      </c>
      <c r="G30" s="32">
        <f t="shared" si="22"/>
        <v>0</v>
      </c>
      <c r="H30" s="32">
        <f t="shared" si="22"/>
        <v>2825689518</v>
      </c>
      <c r="I30" s="32">
        <f t="shared" si="22"/>
        <v>70790748210</v>
      </c>
      <c r="J30" s="137"/>
    </row>
    <row r="31" spans="1:10">
      <c r="A31" s="33" t="s">
        <v>11</v>
      </c>
      <c r="B31" s="32">
        <f t="shared" ref="B31:I31" si="23">+B70+B108+B146+B184+B222+B260+B298+B336+B374</f>
        <v>46577934019</v>
      </c>
      <c r="C31" s="32">
        <f t="shared" si="23"/>
        <v>0</v>
      </c>
      <c r="D31" s="32">
        <f t="shared" si="23"/>
        <v>0</v>
      </c>
      <c r="E31" s="32">
        <f t="shared" si="23"/>
        <v>0</v>
      </c>
      <c r="F31" s="32">
        <f t="shared" si="23"/>
        <v>77400</v>
      </c>
      <c r="G31" s="32">
        <f t="shared" si="23"/>
        <v>0</v>
      </c>
      <c r="H31" s="32">
        <f t="shared" si="23"/>
        <v>247463976</v>
      </c>
      <c r="I31" s="32">
        <f t="shared" si="23"/>
        <v>46825475395</v>
      </c>
      <c r="J31" s="137"/>
    </row>
    <row r="32" spans="1:10">
      <c r="A32" s="33" t="s">
        <v>13</v>
      </c>
      <c r="B32" s="32">
        <f t="shared" ref="B32:I32" si="24">+B71+B109+B147+B185+B223+B261+B299+B337+B375</f>
        <v>113284175</v>
      </c>
      <c r="C32" s="32">
        <f t="shared" si="24"/>
        <v>0</v>
      </c>
      <c r="D32" s="32">
        <f t="shared" si="24"/>
        <v>0</v>
      </c>
      <c r="E32" s="32">
        <f t="shared" si="24"/>
        <v>0</v>
      </c>
      <c r="F32" s="32">
        <f t="shared" si="24"/>
        <v>0</v>
      </c>
      <c r="G32" s="32">
        <f t="shared" si="24"/>
        <v>0</v>
      </c>
      <c r="H32" s="32">
        <f t="shared" si="24"/>
        <v>412497625</v>
      </c>
      <c r="I32" s="32">
        <f t="shared" si="24"/>
        <v>525781800</v>
      </c>
      <c r="J32" s="137"/>
    </row>
    <row r="33" spans="1:10">
      <c r="A33" s="33" t="s">
        <v>14</v>
      </c>
      <c r="B33" s="32">
        <f t="shared" ref="B33:I33" si="25">+B72+B110+B148+B186+B224+B262+B300+B338+B376</f>
        <v>20283473618</v>
      </c>
      <c r="C33" s="32">
        <f t="shared" si="25"/>
        <v>0</v>
      </c>
      <c r="D33" s="32">
        <f t="shared" si="25"/>
        <v>0</v>
      </c>
      <c r="E33" s="32">
        <f t="shared" si="25"/>
        <v>0</v>
      </c>
      <c r="F33" s="32">
        <f t="shared" si="25"/>
        <v>0</v>
      </c>
      <c r="G33" s="32">
        <f t="shared" si="25"/>
        <v>0</v>
      </c>
      <c r="H33" s="32">
        <f t="shared" si="25"/>
        <v>0</v>
      </c>
      <c r="I33" s="32">
        <f t="shared" si="25"/>
        <v>20283473618</v>
      </c>
      <c r="J33" s="137"/>
    </row>
    <row r="34" spans="1:10">
      <c r="A34" s="33" t="s">
        <v>15</v>
      </c>
      <c r="B34" s="32">
        <f t="shared" ref="B34:I34" si="26">+B73+B111+B149+B187+B225+B263+B301+B339+B377</f>
        <v>0</v>
      </c>
      <c r="C34" s="32">
        <f t="shared" si="26"/>
        <v>0</v>
      </c>
      <c r="D34" s="32">
        <f t="shared" si="26"/>
        <v>0</v>
      </c>
      <c r="E34" s="32">
        <f t="shared" si="26"/>
        <v>0</v>
      </c>
      <c r="F34" s="32">
        <f t="shared" si="26"/>
        <v>0</v>
      </c>
      <c r="G34" s="32">
        <f t="shared" si="26"/>
        <v>0</v>
      </c>
      <c r="H34" s="32">
        <f t="shared" si="26"/>
        <v>2165727917</v>
      </c>
      <c r="I34" s="32">
        <f t="shared" si="26"/>
        <v>2165727917</v>
      </c>
      <c r="J34" s="137"/>
    </row>
    <row r="35" spans="1:10">
      <c r="A35" s="33" t="s">
        <v>16</v>
      </c>
      <c r="B35" s="32">
        <f t="shared" ref="B35:I35" si="27">+B74+B112+B150+B188+B226+B264+B302+B340+B378</f>
        <v>990289480</v>
      </c>
      <c r="C35" s="32">
        <f t="shared" si="27"/>
        <v>0</v>
      </c>
      <c r="D35" s="32">
        <f t="shared" si="27"/>
        <v>0</v>
      </c>
      <c r="E35" s="32">
        <f t="shared" si="27"/>
        <v>0</v>
      </c>
      <c r="F35" s="32">
        <f t="shared" si="27"/>
        <v>0</v>
      </c>
      <c r="G35" s="32">
        <f t="shared" si="27"/>
        <v>0</v>
      </c>
      <c r="H35" s="32">
        <f t="shared" si="27"/>
        <v>0</v>
      </c>
      <c r="I35" s="32">
        <f t="shared" si="27"/>
        <v>990289480</v>
      </c>
      <c r="J35" s="137"/>
    </row>
    <row r="36" spans="1:10">
      <c r="A36" s="31" t="s">
        <v>18</v>
      </c>
      <c r="B36" s="32">
        <f t="shared" ref="B36:I36" si="28">+B75+B113+B151+B189+B227+B265+B303+B341+B379</f>
        <v>324411769</v>
      </c>
      <c r="C36" s="32">
        <f t="shared" si="28"/>
        <v>605501583</v>
      </c>
      <c r="D36" s="32">
        <f t="shared" si="28"/>
        <v>15116467</v>
      </c>
      <c r="E36" s="32">
        <f t="shared" si="28"/>
        <v>113609489</v>
      </c>
      <c r="F36" s="32">
        <f t="shared" si="28"/>
        <v>2391173</v>
      </c>
      <c r="G36" s="32">
        <f t="shared" si="28"/>
        <v>77010873</v>
      </c>
      <c r="H36" s="32">
        <f t="shared" si="28"/>
        <v>69915542</v>
      </c>
      <c r="I36" s="32">
        <f t="shared" si="28"/>
        <v>1207956896</v>
      </c>
      <c r="J36" s="137"/>
    </row>
    <row r="37" spans="1:10">
      <c r="A37" s="29" t="s">
        <v>19</v>
      </c>
      <c r="B37" s="32">
        <f t="shared" ref="B37:I37" si="29">+B76+B114+B152+B190+B228+B266+B304+B342+B380</f>
        <v>69726206490</v>
      </c>
      <c r="C37" s="32">
        <f t="shared" si="29"/>
        <v>21892140981</v>
      </c>
      <c r="D37" s="32">
        <f t="shared" si="29"/>
        <v>3770596711</v>
      </c>
      <c r="E37" s="32">
        <f t="shared" si="29"/>
        <v>5415274423</v>
      </c>
      <c r="F37" s="32">
        <f t="shared" si="29"/>
        <v>11150597699</v>
      </c>
      <c r="G37" s="32">
        <f t="shared" si="29"/>
        <v>589314790</v>
      </c>
      <c r="H37" s="32">
        <f t="shared" si="29"/>
        <v>11574491251</v>
      </c>
      <c r="I37" s="32">
        <f t="shared" si="29"/>
        <v>124118622345</v>
      </c>
      <c r="J37" s="137"/>
    </row>
    <row r="39" spans="1:10">
      <c r="A39" t="s">
        <v>271</v>
      </c>
    </row>
    <row r="40" spans="1:10">
      <c r="A40" t="s">
        <v>262</v>
      </c>
    </row>
    <row r="41" spans="1:10">
      <c r="A41" t="s">
        <v>0</v>
      </c>
    </row>
    <row r="42" spans="1:10">
      <c r="A42" s="1" t="s">
        <v>1</v>
      </c>
      <c r="H42" s="34" t="s">
        <v>28</v>
      </c>
    </row>
    <row r="43" spans="1:10" ht="47.25">
      <c r="A43" s="29" t="s">
        <v>2</v>
      </c>
      <c r="B43" s="30" t="s">
        <v>3</v>
      </c>
      <c r="C43" s="30" t="s">
        <v>4</v>
      </c>
      <c r="D43" s="30" t="s">
        <v>5</v>
      </c>
      <c r="E43" s="30" t="s">
        <v>6</v>
      </c>
      <c r="F43" s="30" t="s">
        <v>7</v>
      </c>
      <c r="G43" s="30" t="s">
        <v>8</v>
      </c>
      <c r="H43" s="30" t="s">
        <v>9</v>
      </c>
    </row>
    <row r="44" spans="1:10">
      <c r="A44" s="31" t="s">
        <v>10</v>
      </c>
      <c r="B44" s="60">
        <v>91971544044</v>
      </c>
      <c r="C44" s="60">
        <v>1566481668</v>
      </c>
      <c r="D44" s="60">
        <v>502611109</v>
      </c>
      <c r="E44" s="60">
        <v>93035414603</v>
      </c>
      <c r="F44" s="60">
        <v>41119610913</v>
      </c>
      <c r="G44" s="60">
        <v>1808422957</v>
      </c>
      <c r="H44" s="60">
        <v>51915803690</v>
      </c>
    </row>
    <row r="45" spans="1:10">
      <c r="A45" s="33" t="s">
        <v>11</v>
      </c>
      <c r="B45" s="60">
        <v>19557746861</v>
      </c>
      <c r="C45" s="60">
        <v>647314612</v>
      </c>
      <c r="D45" s="60">
        <v>177365330</v>
      </c>
      <c r="E45" s="60">
        <v>20027696143</v>
      </c>
      <c r="F45" s="60">
        <v>0</v>
      </c>
      <c r="G45" s="60">
        <v>0</v>
      </c>
      <c r="H45" s="60">
        <v>20027696143</v>
      </c>
    </row>
    <row r="46" spans="1:10">
      <c r="A46" s="33" t="s">
        <v>12</v>
      </c>
      <c r="B46" s="60">
        <v>1180303000</v>
      </c>
      <c r="C46" s="60">
        <v>0</v>
      </c>
      <c r="D46" s="60">
        <v>0</v>
      </c>
      <c r="E46" s="60">
        <v>1180303000</v>
      </c>
      <c r="F46" s="60">
        <v>0</v>
      </c>
      <c r="G46" s="60">
        <v>0</v>
      </c>
      <c r="H46" s="60">
        <v>1180303000</v>
      </c>
    </row>
    <row r="47" spans="1:10">
      <c r="A47" s="33" t="s">
        <v>13</v>
      </c>
      <c r="B47" s="60">
        <v>61663909811</v>
      </c>
      <c r="C47" s="60">
        <v>629313680</v>
      </c>
      <c r="D47" s="60">
        <v>250428000</v>
      </c>
      <c r="E47" s="60">
        <v>62042795491</v>
      </c>
      <c r="F47" s="60">
        <v>35257128866</v>
      </c>
      <c r="G47" s="60">
        <v>1365408501</v>
      </c>
      <c r="H47" s="60">
        <v>26785666625</v>
      </c>
    </row>
    <row r="48" spans="1:10">
      <c r="A48" s="33" t="s">
        <v>14</v>
      </c>
      <c r="B48" s="60">
        <v>1230882515</v>
      </c>
      <c r="C48" s="60">
        <v>41917176</v>
      </c>
      <c r="D48" s="60">
        <v>2720339</v>
      </c>
      <c r="E48" s="60">
        <v>1270079352</v>
      </c>
      <c r="F48" s="60">
        <v>721208603</v>
      </c>
      <c r="G48" s="60">
        <v>35856196</v>
      </c>
      <c r="H48" s="60">
        <v>548870749</v>
      </c>
    </row>
    <row r="49" spans="1:9">
      <c r="A49" s="33" t="s">
        <v>15</v>
      </c>
      <c r="B49" s="60">
        <v>8266604417</v>
      </c>
      <c r="C49" s="60">
        <v>97200000</v>
      </c>
      <c r="D49" s="60">
        <v>0</v>
      </c>
      <c r="E49" s="60">
        <v>8363804417</v>
      </c>
      <c r="F49" s="60">
        <v>5141273444</v>
      </c>
      <c r="G49" s="60">
        <v>407158260</v>
      </c>
      <c r="H49" s="60">
        <v>3222530973</v>
      </c>
    </row>
    <row r="50" spans="1:9">
      <c r="A50" s="33" t="s">
        <v>16</v>
      </c>
      <c r="B50" s="60">
        <v>72097440</v>
      </c>
      <c r="C50" s="60">
        <v>150736200</v>
      </c>
      <c r="D50" s="60">
        <v>72097440</v>
      </c>
      <c r="E50" s="60">
        <v>150736200</v>
      </c>
      <c r="F50" s="60">
        <v>0</v>
      </c>
      <c r="G50" s="60">
        <v>0</v>
      </c>
      <c r="H50" s="60">
        <v>150736200</v>
      </c>
    </row>
    <row r="51" spans="1:9">
      <c r="A51" s="31" t="s">
        <v>17</v>
      </c>
      <c r="B51" s="60">
        <v>156285374238</v>
      </c>
      <c r="C51" s="60">
        <v>1877211329</v>
      </c>
      <c r="D51" s="60">
        <v>678129390</v>
      </c>
      <c r="E51" s="60">
        <v>157484456177</v>
      </c>
      <c r="F51" s="60">
        <v>90817208415</v>
      </c>
      <c r="G51" s="60">
        <v>1394311128</v>
      </c>
      <c r="H51" s="60">
        <v>66667247762</v>
      </c>
    </row>
    <row r="52" spans="1:9">
      <c r="A52" s="33" t="s">
        <v>11</v>
      </c>
      <c r="B52" s="60">
        <v>47283045819</v>
      </c>
      <c r="C52" s="60">
        <v>27274935</v>
      </c>
      <c r="D52" s="60">
        <v>623903990</v>
      </c>
      <c r="E52" s="60">
        <v>46686416764</v>
      </c>
      <c r="F52" s="60">
        <v>0</v>
      </c>
      <c r="G52" s="60">
        <v>0</v>
      </c>
      <c r="H52" s="60">
        <v>46686416764</v>
      </c>
    </row>
    <row r="53" spans="1:9">
      <c r="A53" s="33" t="s">
        <v>13</v>
      </c>
      <c r="B53" s="60">
        <v>892755800</v>
      </c>
      <c r="C53" s="60">
        <v>0</v>
      </c>
      <c r="D53" s="60">
        <v>0</v>
      </c>
      <c r="E53" s="60">
        <v>892755800</v>
      </c>
      <c r="F53" s="60">
        <v>480012570</v>
      </c>
      <c r="G53" s="60">
        <v>27192286</v>
      </c>
      <c r="H53" s="60">
        <v>412743230</v>
      </c>
    </row>
    <row r="54" spans="1:9">
      <c r="A54" s="33" t="s">
        <v>14</v>
      </c>
      <c r="B54" s="60">
        <v>100702441057</v>
      </c>
      <c r="C54" s="60">
        <v>309482960</v>
      </c>
      <c r="D54" s="60">
        <v>0</v>
      </c>
      <c r="E54" s="60">
        <v>101011924017</v>
      </c>
      <c r="F54" s="60">
        <v>84515453646</v>
      </c>
      <c r="G54" s="60">
        <v>1219273363</v>
      </c>
      <c r="H54" s="60">
        <v>16496470371</v>
      </c>
    </row>
    <row r="55" spans="1:9">
      <c r="A55" s="33" t="s">
        <v>15</v>
      </c>
      <c r="B55" s="60">
        <v>6828215282</v>
      </c>
      <c r="C55" s="60">
        <v>1159254834</v>
      </c>
      <c r="D55" s="60">
        <v>0</v>
      </c>
      <c r="E55" s="60">
        <v>7987470116</v>
      </c>
      <c r="F55" s="60">
        <v>5821742199</v>
      </c>
      <c r="G55" s="60">
        <v>147845479</v>
      </c>
      <c r="H55" s="60">
        <v>2165727917</v>
      </c>
    </row>
    <row r="56" spans="1:9">
      <c r="A56" s="33" t="s">
        <v>16</v>
      </c>
      <c r="B56" s="60">
        <v>578916280</v>
      </c>
      <c r="C56" s="60">
        <v>381198600</v>
      </c>
      <c r="D56" s="60">
        <v>54225400</v>
      </c>
      <c r="E56" s="60">
        <v>905889480</v>
      </c>
      <c r="F56" s="60">
        <v>0</v>
      </c>
      <c r="G56" s="60">
        <v>0</v>
      </c>
      <c r="H56" s="60">
        <v>905889480</v>
      </c>
    </row>
    <row r="57" spans="1:9">
      <c r="A57" s="31" t="s">
        <v>18</v>
      </c>
      <c r="B57" s="60">
        <v>3148881068</v>
      </c>
      <c r="C57" s="60">
        <v>108705248</v>
      </c>
      <c r="D57" s="60">
        <v>21534400</v>
      </c>
      <c r="E57" s="60">
        <v>3236051916</v>
      </c>
      <c r="F57" s="60">
        <v>2311184414</v>
      </c>
      <c r="G57" s="60">
        <v>119677799</v>
      </c>
      <c r="H57" s="60">
        <v>924867502</v>
      </c>
    </row>
    <row r="58" spans="1:9">
      <c r="A58" s="29" t="s">
        <v>19</v>
      </c>
      <c r="B58" s="60">
        <v>251405799350</v>
      </c>
      <c r="C58" s="60">
        <v>3552398245</v>
      </c>
      <c r="D58" s="60">
        <v>1202274899</v>
      </c>
      <c r="E58" s="60">
        <v>253755922696</v>
      </c>
      <c r="F58" s="60">
        <v>134248003742</v>
      </c>
      <c r="G58" s="60">
        <v>3322411884</v>
      </c>
      <c r="H58" s="60">
        <v>119507918954</v>
      </c>
    </row>
    <row r="60" spans="1:9">
      <c r="A60" s="35" t="s">
        <v>20</v>
      </c>
      <c r="I60" s="34" t="s">
        <v>28</v>
      </c>
    </row>
    <row r="61" spans="1:9" ht="31.5">
      <c r="A61" s="29" t="s">
        <v>2</v>
      </c>
      <c r="B61" s="30" t="s">
        <v>21</v>
      </c>
      <c r="C61" s="30" t="s">
        <v>22</v>
      </c>
      <c r="D61" s="30" t="s">
        <v>23</v>
      </c>
      <c r="E61" s="30" t="s">
        <v>24</v>
      </c>
      <c r="F61" s="30" t="s">
        <v>25</v>
      </c>
      <c r="G61" s="30" t="s">
        <v>26</v>
      </c>
      <c r="H61" s="30" t="s">
        <v>27</v>
      </c>
      <c r="I61" s="30" t="s">
        <v>19</v>
      </c>
    </row>
    <row r="62" spans="1:9">
      <c r="A62" s="31" t="s">
        <v>10</v>
      </c>
      <c r="B62" s="60">
        <v>1436813429</v>
      </c>
      <c r="C62" s="60">
        <v>21286639398</v>
      </c>
      <c r="D62" s="60">
        <v>3589957580</v>
      </c>
      <c r="E62" s="60">
        <v>5301664934</v>
      </c>
      <c r="F62" s="60">
        <v>11109538241</v>
      </c>
      <c r="G62" s="60">
        <v>512303917</v>
      </c>
      <c r="H62" s="60">
        <v>8678886191</v>
      </c>
      <c r="I62" s="60">
        <v>51915803690</v>
      </c>
    </row>
    <row r="63" spans="1:9">
      <c r="A63" s="33" t="s">
        <v>11</v>
      </c>
      <c r="B63" s="60">
        <v>935919944</v>
      </c>
      <c r="C63" s="60">
        <v>7670437474</v>
      </c>
      <c r="D63" s="60">
        <v>793095110</v>
      </c>
      <c r="E63" s="60">
        <v>550345533</v>
      </c>
      <c r="F63" s="60">
        <v>6790979119</v>
      </c>
      <c r="G63" s="60">
        <v>155937563</v>
      </c>
      <c r="H63" s="60">
        <v>3130981400</v>
      </c>
      <c r="I63" s="60">
        <v>20027696143</v>
      </c>
    </row>
    <row r="64" spans="1:9">
      <c r="A64" s="33" t="s">
        <v>12</v>
      </c>
      <c r="B64" s="60">
        <v>0</v>
      </c>
      <c r="C64" s="60">
        <v>0</v>
      </c>
      <c r="D64" s="60">
        <v>0</v>
      </c>
      <c r="E64" s="60">
        <v>0</v>
      </c>
      <c r="F64" s="60">
        <v>1180303000</v>
      </c>
      <c r="G64" s="60">
        <v>0</v>
      </c>
      <c r="H64" s="60">
        <v>0</v>
      </c>
      <c r="I64" s="60">
        <v>1180303000</v>
      </c>
    </row>
    <row r="65" spans="1:9">
      <c r="A65" s="33" t="s">
        <v>13</v>
      </c>
      <c r="B65" s="60">
        <v>500799525</v>
      </c>
      <c r="C65" s="60">
        <v>13568211757</v>
      </c>
      <c r="D65" s="60">
        <v>2724143341</v>
      </c>
      <c r="E65" s="60">
        <v>1775506788</v>
      </c>
      <c r="F65" s="60">
        <v>2837909008</v>
      </c>
      <c r="G65" s="60">
        <v>273491827</v>
      </c>
      <c r="H65" s="60">
        <v>5105604379</v>
      </c>
      <c r="I65" s="60">
        <v>26785666625</v>
      </c>
    </row>
    <row r="66" spans="1:9">
      <c r="A66" s="33" t="s">
        <v>14</v>
      </c>
      <c r="B66" s="60">
        <v>93960</v>
      </c>
      <c r="C66" s="60">
        <v>44290167</v>
      </c>
      <c r="D66" s="60">
        <v>29479129</v>
      </c>
      <c r="E66" s="60">
        <v>4129171</v>
      </c>
      <c r="F66" s="60">
        <v>288467114</v>
      </c>
      <c r="G66" s="60">
        <v>82874527</v>
      </c>
      <c r="H66" s="60">
        <v>99536681</v>
      </c>
      <c r="I66" s="60">
        <v>548870749</v>
      </c>
    </row>
    <row r="67" spans="1:9">
      <c r="A67" s="33" t="s">
        <v>15</v>
      </c>
      <c r="B67" s="60">
        <v>0</v>
      </c>
      <c r="C67" s="60">
        <v>0</v>
      </c>
      <c r="D67" s="60">
        <v>0</v>
      </c>
      <c r="E67" s="60">
        <v>2888683442</v>
      </c>
      <c r="F67" s="60">
        <v>0</v>
      </c>
      <c r="G67" s="60">
        <v>0</v>
      </c>
      <c r="H67" s="60">
        <v>333847531</v>
      </c>
      <c r="I67" s="60">
        <v>3222530973</v>
      </c>
    </row>
    <row r="68" spans="1:9">
      <c r="A68" s="33" t="s">
        <v>16</v>
      </c>
      <c r="B68" s="60">
        <v>0</v>
      </c>
      <c r="C68" s="60">
        <v>3700000</v>
      </c>
      <c r="D68" s="60">
        <v>43240000</v>
      </c>
      <c r="E68" s="60">
        <v>83000000</v>
      </c>
      <c r="F68" s="60">
        <v>11880000</v>
      </c>
      <c r="G68" s="60">
        <v>0</v>
      </c>
      <c r="H68" s="60">
        <v>8916200</v>
      </c>
      <c r="I68" s="60">
        <v>150736200</v>
      </c>
    </row>
    <row r="69" spans="1:9">
      <c r="A69" s="31" t="s">
        <v>17</v>
      </c>
      <c r="B69" s="60">
        <v>63841480844</v>
      </c>
      <c r="C69" s="60">
        <v>0</v>
      </c>
      <c r="D69" s="60">
        <v>0</v>
      </c>
      <c r="E69" s="60">
        <v>0</v>
      </c>
      <c r="F69" s="60">
        <v>77400</v>
      </c>
      <c r="G69" s="60">
        <v>0</v>
      </c>
      <c r="H69" s="60">
        <v>2825689518</v>
      </c>
      <c r="I69" s="60">
        <v>66667247762</v>
      </c>
    </row>
    <row r="70" spans="1:9">
      <c r="A70" s="33" t="s">
        <v>11</v>
      </c>
      <c r="B70" s="60">
        <v>46438875388</v>
      </c>
      <c r="C70" s="60">
        <v>0</v>
      </c>
      <c r="D70" s="60">
        <v>0</v>
      </c>
      <c r="E70" s="60">
        <v>0</v>
      </c>
      <c r="F70" s="60">
        <v>77400</v>
      </c>
      <c r="G70" s="60">
        <v>0</v>
      </c>
      <c r="H70" s="60">
        <v>247463976</v>
      </c>
      <c r="I70" s="60">
        <v>46686416764</v>
      </c>
    </row>
    <row r="71" spans="1:9">
      <c r="A71" s="33" t="s">
        <v>13</v>
      </c>
      <c r="B71" s="60">
        <v>245605</v>
      </c>
      <c r="C71" s="60">
        <v>0</v>
      </c>
      <c r="D71" s="60">
        <v>0</v>
      </c>
      <c r="E71" s="60">
        <v>0</v>
      </c>
      <c r="F71" s="60">
        <v>0</v>
      </c>
      <c r="G71" s="60">
        <v>0</v>
      </c>
      <c r="H71" s="60">
        <v>412497625</v>
      </c>
      <c r="I71" s="60">
        <v>412743230</v>
      </c>
    </row>
    <row r="72" spans="1:9">
      <c r="A72" s="33" t="s">
        <v>14</v>
      </c>
      <c r="B72" s="60">
        <v>16496470371</v>
      </c>
      <c r="C72" s="60">
        <v>0</v>
      </c>
      <c r="D72" s="60">
        <v>0</v>
      </c>
      <c r="E72" s="60">
        <v>0</v>
      </c>
      <c r="F72" s="60">
        <v>0</v>
      </c>
      <c r="G72" s="60">
        <v>0</v>
      </c>
      <c r="H72" s="60">
        <v>0</v>
      </c>
      <c r="I72" s="60">
        <v>16496470371</v>
      </c>
    </row>
    <row r="73" spans="1:9">
      <c r="A73" s="33" t="s">
        <v>15</v>
      </c>
      <c r="B73" s="60">
        <v>0</v>
      </c>
      <c r="C73" s="60">
        <v>0</v>
      </c>
      <c r="D73" s="60">
        <v>0</v>
      </c>
      <c r="E73" s="60">
        <v>0</v>
      </c>
      <c r="F73" s="60">
        <v>0</v>
      </c>
      <c r="G73" s="60">
        <v>0</v>
      </c>
      <c r="H73" s="60">
        <v>2165727917</v>
      </c>
      <c r="I73" s="60">
        <v>2165727917</v>
      </c>
    </row>
    <row r="74" spans="1:9">
      <c r="A74" s="33" t="s">
        <v>16</v>
      </c>
      <c r="B74" s="60">
        <v>905889480</v>
      </c>
      <c r="C74" s="60">
        <v>0</v>
      </c>
      <c r="D74" s="60">
        <v>0</v>
      </c>
      <c r="E74" s="60">
        <v>0</v>
      </c>
      <c r="F74" s="60">
        <v>0</v>
      </c>
      <c r="G74" s="60">
        <v>0</v>
      </c>
      <c r="H74" s="60">
        <v>0</v>
      </c>
      <c r="I74" s="60">
        <v>905889480</v>
      </c>
    </row>
    <row r="75" spans="1:9">
      <c r="A75" s="31" t="s">
        <v>18</v>
      </c>
      <c r="B75" s="60">
        <v>49491308</v>
      </c>
      <c r="C75" s="60">
        <v>605501583</v>
      </c>
      <c r="D75" s="60">
        <v>8215427</v>
      </c>
      <c r="E75" s="60">
        <v>113609489</v>
      </c>
      <c r="F75" s="60">
        <v>1123280</v>
      </c>
      <c r="G75" s="60">
        <v>77010873</v>
      </c>
      <c r="H75" s="60">
        <v>69915542</v>
      </c>
      <c r="I75" s="60">
        <v>924867502</v>
      </c>
    </row>
    <row r="76" spans="1:9">
      <c r="A76" s="29" t="s">
        <v>19</v>
      </c>
      <c r="B76" s="60">
        <v>65327785581</v>
      </c>
      <c r="C76" s="60">
        <v>21892140981</v>
      </c>
      <c r="D76" s="60">
        <v>3598173007</v>
      </c>
      <c r="E76" s="60">
        <v>5415274423</v>
      </c>
      <c r="F76" s="60">
        <v>11110738921</v>
      </c>
      <c r="G76" s="60">
        <v>589314790</v>
      </c>
      <c r="H76" s="60">
        <v>11574491251</v>
      </c>
      <c r="I76" s="60">
        <v>119507918954</v>
      </c>
    </row>
    <row r="78" spans="1:9">
      <c r="A78" t="s">
        <v>263</v>
      </c>
    </row>
    <row r="79" spans="1:9">
      <c r="A79" t="s">
        <v>0</v>
      </c>
    </row>
    <row r="80" spans="1:9">
      <c r="A80" s="1" t="s">
        <v>1</v>
      </c>
      <c r="H80" s="34" t="s">
        <v>28</v>
      </c>
    </row>
    <row r="81" spans="1:8" ht="47.25">
      <c r="A81" s="29" t="s">
        <v>2</v>
      </c>
      <c r="B81" s="30" t="s">
        <v>3</v>
      </c>
      <c r="C81" s="30" t="s">
        <v>4</v>
      </c>
      <c r="D81" s="30" t="s">
        <v>5</v>
      </c>
      <c r="E81" s="30" t="s">
        <v>6</v>
      </c>
      <c r="F81" s="30" t="s">
        <v>7</v>
      </c>
      <c r="G81" s="30" t="s">
        <v>8</v>
      </c>
      <c r="H81" s="30" t="s">
        <v>9</v>
      </c>
    </row>
    <row r="82" spans="1:8">
      <c r="A82" s="31" t="s">
        <v>10</v>
      </c>
      <c r="B82" s="32">
        <f>SUM(B83:B88)</f>
        <v>0</v>
      </c>
      <c r="C82" s="32">
        <f t="shared" ref="C82:H82" si="30">SUM(C83:C88)</f>
        <v>0</v>
      </c>
      <c r="D82" s="32">
        <f t="shared" si="30"/>
        <v>0</v>
      </c>
      <c r="E82" s="32">
        <f t="shared" si="30"/>
        <v>0</v>
      </c>
      <c r="F82" s="32">
        <f t="shared" si="30"/>
        <v>0</v>
      </c>
      <c r="G82" s="32">
        <f t="shared" si="30"/>
        <v>0</v>
      </c>
      <c r="H82" s="32">
        <f t="shared" si="30"/>
        <v>0</v>
      </c>
    </row>
    <row r="83" spans="1:8">
      <c r="A83" s="33" t="s">
        <v>11</v>
      </c>
      <c r="B83" s="60"/>
      <c r="C83" s="60"/>
      <c r="D83" s="60"/>
      <c r="E83" s="32">
        <f>+B83+C83-D83</f>
        <v>0</v>
      </c>
      <c r="F83" s="60"/>
      <c r="G83" s="60"/>
      <c r="H83" s="32">
        <f>+E83-F83</f>
        <v>0</v>
      </c>
    </row>
    <row r="84" spans="1:8">
      <c r="A84" s="33" t="s">
        <v>12</v>
      </c>
      <c r="B84" s="60"/>
      <c r="C84" s="60"/>
      <c r="D84" s="60"/>
      <c r="E84" s="32">
        <f t="shared" ref="E84:E88" si="31">+B84+C84-D84</f>
        <v>0</v>
      </c>
      <c r="F84" s="60"/>
      <c r="G84" s="60"/>
      <c r="H84" s="32">
        <f t="shared" ref="H84:H88" si="32">+E84-F84</f>
        <v>0</v>
      </c>
    </row>
    <row r="85" spans="1:8">
      <c r="A85" s="33" t="s">
        <v>13</v>
      </c>
      <c r="B85" s="60"/>
      <c r="C85" s="60"/>
      <c r="D85" s="60"/>
      <c r="E85" s="32">
        <f t="shared" si="31"/>
        <v>0</v>
      </c>
      <c r="F85" s="60"/>
      <c r="G85" s="60"/>
      <c r="H85" s="32">
        <f t="shared" si="32"/>
        <v>0</v>
      </c>
    </row>
    <row r="86" spans="1:8">
      <c r="A86" s="33" t="s">
        <v>14</v>
      </c>
      <c r="B86" s="60"/>
      <c r="C86" s="60"/>
      <c r="D86" s="60"/>
      <c r="E86" s="32">
        <f t="shared" si="31"/>
        <v>0</v>
      </c>
      <c r="F86" s="60"/>
      <c r="G86" s="60"/>
      <c r="H86" s="32">
        <f t="shared" si="32"/>
        <v>0</v>
      </c>
    </row>
    <row r="87" spans="1:8">
      <c r="A87" s="33" t="s">
        <v>15</v>
      </c>
      <c r="B87" s="60"/>
      <c r="C87" s="60"/>
      <c r="D87" s="60"/>
      <c r="E87" s="32">
        <f t="shared" si="31"/>
        <v>0</v>
      </c>
      <c r="F87" s="60"/>
      <c r="G87" s="60"/>
      <c r="H87" s="32">
        <f t="shared" si="32"/>
        <v>0</v>
      </c>
    </row>
    <row r="88" spans="1:8">
      <c r="A88" s="33" t="s">
        <v>16</v>
      </c>
      <c r="B88" s="60"/>
      <c r="C88" s="60"/>
      <c r="D88" s="60"/>
      <c r="E88" s="32">
        <f t="shared" si="31"/>
        <v>0</v>
      </c>
      <c r="F88" s="60"/>
      <c r="G88" s="60"/>
      <c r="H88" s="32">
        <f t="shared" si="32"/>
        <v>0</v>
      </c>
    </row>
    <row r="89" spans="1:8">
      <c r="A89" s="31" t="s">
        <v>17</v>
      </c>
      <c r="B89" s="32">
        <f>SUM(B90:B94)</f>
        <v>0</v>
      </c>
      <c r="C89" s="32">
        <f t="shared" ref="C89:H89" si="33">SUM(C90:C94)</f>
        <v>0</v>
      </c>
      <c r="D89" s="32">
        <f t="shared" si="33"/>
        <v>0</v>
      </c>
      <c r="E89" s="32">
        <f t="shared" si="33"/>
        <v>0</v>
      </c>
      <c r="F89" s="32">
        <f t="shared" si="33"/>
        <v>0</v>
      </c>
      <c r="G89" s="32">
        <f t="shared" si="33"/>
        <v>0</v>
      </c>
      <c r="H89" s="32">
        <f t="shared" si="33"/>
        <v>0</v>
      </c>
    </row>
    <row r="90" spans="1:8">
      <c r="A90" s="33" t="s">
        <v>11</v>
      </c>
      <c r="B90" s="60"/>
      <c r="C90" s="60"/>
      <c r="D90" s="60"/>
      <c r="E90" s="32">
        <f t="shared" ref="E90:E95" si="34">+B90+C90-D90</f>
        <v>0</v>
      </c>
      <c r="F90" s="60"/>
      <c r="G90" s="60"/>
      <c r="H90" s="32">
        <f t="shared" ref="H90:H95" si="35">+E90-F90</f>
        <v>0</v>
      </c>
    </row>
    <row r="91" spans="1:8">
      <c r="A91" s="33" t="s">
        <v>13</v>
      </c>
      <c r="B91" s="60"/>
      <c r="C91" s="60"/>
      <c r="D91" s="60"/>
      <c r="E91" s="32">
        <f t="shared" si="34"/>
        <v>0</v>
      </c>
      <c r="F91" s="60"/>
      <c r="G91" s="60"/>
      <c r="H91" s="32">
        <f t="shared" si="35"/>
        <v>0</v>
      </c>
    </row>
    <row r="92" spans="1:8">
      <c r="A92" s="33" t="s">
        <v>14</v>
      </c>
      <c r="B92" s="60"/>
      <c r="C92" s="60"/>
      <c r="D92" s="60"/>
      <c r="E92" s="32">
        <f t="shared" si="34"/>
        <v>0</v>
      </c>
      <c r="F92" s="60"/>
      <c r="G92" s="60"/>
      <c r="H92" s="32">
        <f t="shared" si="35"/>
        <v>0</v>
      </c>
    </row>
    <row r="93" spans="1:8">
      <c r="A93" s="33" t="s">
        <v>15</v>
      </c>
      <c r="B93" s="60"/>
      <c r="C93" s="60"/>
      <c r="D93" s="60"/>
      <c r="E93" s="32">
        <f t="shared" si="34"/>
        <v>0</v>
      </c>
      <c r="F93" s="60"/>
      <c r="G93" s="60"/>
      <c r="H93" s="32">
        <f t="shared" si="35"/>
        <v>0</v>
      </c>
    </row>
    <row r="94" spans="1:8">
      <c r="A94" s="33" t="s">
        <v>16</v>
      </c>
      <c r="B94" s="60"/>
      <c r="C94" s="60"/>
      <c r="D94" s="60"/>
      <c r="E94" s="32">
        <f t="shared" si="34"/>
        <v>0</v>
      </c>
      <c r="F94" s="60"/>
      <c r="G94" s="60"/>
      <c r="H94" s="32">
        <f t="shared" si="35"/>
        <v>0</v>
      </c>
    </row>
    <row r="95" spans="1:8">
      <c r="A95" s="31" t="s">
        <v>18</v>
      </c>
      <c r="B95" s="60"/>
      <c r="C95" s="60">
        <v>399600</v>
      </c>
      <c r="D95" s="60"/>
      <c r="E95" s="32">
        <f t="shared" si="34"/>
        <v>399600</v>
      </c>
      <c r="F95" s="60"/>
      <c r="G95" s="60"/>
      <c r="H95" s="32">
        <f t="shared" si="35"/>
        <v>399600</v>
      </c>
    </row>
    <row r="96" spans="1:8">
      <c r="A96" s="29" t="s">
        <v>19</v>
      </c>
      <c r="B96" s="32">
        <f>+B82+B89+B95</f>
        <v>0</v>
      </c>
      <c r="C96" s="32">
        <f t="shared" ref="C96:H96" si="36">+C82+C89+C95</f>
        <v>399600</v>
      </c>
      <c r="D96" s="32">
        <f t="shared" si="36"/>
        <v>0</v>
      </c>
      <c r="E96" s="32">
        <f t="shared" si="36"/>
        <v>399600</v>
      </c>
      <c r="F96" s="32">
        <f t="shared" si="36"/>
        <v>0</v>
      </c>
      <c r="G96" s="32">
        <f t="shared" si="36"/>
        <v>0</v>
      </c>
      <c r="H96" s="32">
        <f t="shared" si="36"/>
        <v>399600</v>
      </c>
    </row>
    <row r="98" spans="1:9">
      <c r="A98" s="35" t="s">
        <v>20</v>
      </c>
      <c r="I98" s="34" t="s">
        <v>28</v>
      </c>
    </row>
    <row r="99" spans="1:9" ht="31.5">
      <c r="A99" s="29" t="s">
        <v>2</v>
      </c>
      <c r="B99" s="30" t="s">
        <v>21</v>
      </c>
      <c r="C99" s="30" t="s">
        <v>22</v>
      </c>
      <c r="D99" s="30" t="s">
        <v>23</v>
      </c>
      <c r="E99" s="30" t="s">
        <v>24</v>
      </c>
      <c r="F99" s="30" t="s">
        <v>25</v>
      </c>
      <c r="G99" s="30" t="s">
        <v>26</v>
      </c>
      <c r="H99" s="30" t="s">
        <v>27</v>
      </c>
      <c r="I99" s="30" t="s">
        <v>19</v>
      </c>
    </row>
    <row r="100" spans="1:9">
      <c r="A100" s="31" t="s">
        <v>10</v>
      </c>
      <c r="B100" s="32">
        <f>SUM(B101:B106)</f>
        <v>0</v>
      </c>
      <c r="C100" s="32">
        <f t="shared" ref="C100:H100" si="37">SUM(C101:C106)</f>
        <v>0</v>
      </c>
      <c r="D100" s="32">
        <f t="shared" si="37"/>
        <v>0</v>
      </c>
      <c r="E100" s="32">
        <f t="shared" si="37"/>
        <v>0</v>
      </c>
      <c r="F100" s="32">
        <f t="shared" si="37"/>
        <v>0</v>
      </c>
      <c r="G100" s="32">
        <f t="shared" si="37"/>
        <v>0</v>
      </c>
      <c r="H100" s="32">
        <f t="shared" si="37"/>
        <v>0</v>
      </c>
      <c r="I100" s="32">
        <f>SUM(B100:H100)</f>
        <v>0</v>
      </c>
    </row>
    <row r="101" spans="1:9">
      <c r="A101" s="33" t="s">
        <v>11</v>
      </c>
      <c r="B101" s="60"/>
      <c r="C101" s="60"/>
      <c r="D101" s="60"/>
      <c r="E101" s="60"/>
      <c r="F101" s="60"/>
      <c r="G101" s="60"/>
      <c r="H101" s="60"/>
      <c r="I101" s="32">
        <f t="shared" ref="I101:I114" si="38">SUM(B101:H101)</f>
        <v>0</v>
      </c>
    </row>
    <row r="102" spans="1:9">
      <c r="A102" s="33" t="s">
        <v>12</v>
      </c>
      <c r="B102" s="60"/>
      <c r="C102" s="60"/>
      <c r="D102" s="60"/>
      <c r="E102" s="60"/>
      <c r="F102" s="60"/>
      <c r="G102" s="60"/>
      <c r="H102" s="60"/>
      <c r="I102" s="32">
        <f t="shared" si="38"/>
        <v>0</v>
      </c>
    </row>
    <row r="103" spans="1:9">
      <c r="A103" s="33" t="s">
        <v>13</v>
      </c>
      <c r="B103" s="60"/>
      <c r="C103" s="60"/>
      <c r="D103" s="60"/>
      <c r="E103" s="60"/>
      <c r="F103" s="60"/>
      <c r="G103" s="60"/>
      <c r="H103" s="60"/>
      <c r="I103" s="32">
        <f t="shared" si="38"/>
        <v>0</v>
      </c>
    </row>
    <row r="104" spans="1:9">
      <c r="A104" s="33" t="s">
        <v>14</v>
      </c>
      <c r="B104" s="60"/>
      <c r="C104" s="60"/>
      <c r="D104" s="60"/>
      <c r="E104" s="60"/>
      <c r="F104" s="60"/>
      <c r="G104" s="60"/>
      <c r="H104" s="60"/>
      <c r="I104" s="32">
        <f t="shared" si="38"/>
        <v>0</v>
      </c>
    </row>
    <row r="105" spans="1:9">
      <c r="A105" s="33" t="s">
        <v>15</v>
      </c>
      <c r="B105" s="60"/>
      <c r="C105" s="60"/>
      <c r="D105" s="60"/>
      <c r="E105" s="60"/>
      <c r="F105" s="60"/>
      <c r="G105" s="60"/>
      <c r="H105" s="60"/>
      <c r="I105" s="32">
        <f t="shared" si="38"/>
        <v>0</v>
      </c>
    </row>
    <row r="106" spans="1:9">
      <c r="A106" s="33" t="s">
        <v>16</v>
      </c>
      <c r="B106" s="60"/>
      <c r="C106" s="60"/>
      <c r="D106" s="60"/>
      <c r="E106" s="60"/>
      <c r="F106" s="60"/>
      <c r="G106" s="60"/>
      <c r="H106" s="60"/>
      <c r="I106" s="32">
        <f t="shared" si="38"/>
        <v>0</v>
      </c>
    </row>
    <row r="107" spans="1:9">
      <c r="A107" s="31" t="s">
        <v>17</v>
      </c>
      <c r="B107" s="32">
        <f>SUM(B108:B112)</f>
        <v>0</v>
      </c>
      <c r="C107" s="32">
        <f t="shared" ref="C107:H107" si="39">SUM(C108:C112)</f>
        <v>0</v>
      </c>
      <c r="D107" s="32">
        <f t="shared" si="39"/>
        <v>0</v>
      </c>
      <c r="E107" s="32">
        <f t="shared" si="39"/>
        <v>0</v>
      </c>
      <c r="F107" s="32">
        <f t="shared" si="39"/>
        <v>0</v>
      </c>
      <c r="G107" s="32">
        <f t="shared" si="39"/>
        <v>0</v>
      </c>
      <c r="H107" s="32">
        <f t="shared" si="39"/>
        <v>0</v>
      </c>
      <c r="I107" s="32">
        <f t="shared" si="38"/>
        <v>0</v>
      </c>
    </row>
    <row r="108" spans="1:9">
      <c r="A108" s="33" t="s">
        <v>11</v>
      </c>
      <c r="B108" s="60"/>
      <c r="C108" s="60"/>
      <c r="D108" s="60"/>
      <c r="E108" s="60"/>
      <c r="F108" s="60"/>
      <c r="G108" s="60"/>
      <c r="H108" s="60"/>
      <c r="I108" s="32">
        <f t="shared" si="38"/>
        <v>0</v>
      </c>
    </row>
    <row r="109" spans="1:9">
      <c r="A109" s="33" t="s">
        <v>13</v>
      </c>
      <c r="B109" s="60"/>
      <c r="C109" s="60"/>
      <c r="D109" s="60"/>
      <c r="E109" s="60"/>
      <c r="F109" s="60"/>
      <c r="G109" s="60"/>
      <c r="H109" s="60"/>
      <c r="I109" s="32">
        <f t="shared" si="38"/>
        <v>0</v>
      </c>
    </row>
    <row r="110" spans="1:9">
      <c r="A110" s="33" t="s">
        <v>14</v>
      </c>
      <c r="B110" s="60"/>
      <c r="C110" s="60"/>
      <c r="D110" s="60"/>
      <c r="E110" s="60"/>
      <c r="F110" s="60"/>
      <c r="G110" s="60"/>
      <c r="H110" s="60"/>
      <c r="I110" s="32">
        <f t="shared" si="38"/>
        <v>0</v>
      </c>
    </row>
    <row r="111" spans="1:9">
      <c r="A111" s="33" t="s">
        <v>15</v>
      </c>
      <c r="B111" s="60"/>
      <c r="C111" s="60"/>
      <c r="D111" s="60"/>
      <c r="E111" s="60"/>
      <c r="F111" s="60"/>
      <c r="G111" s="60"/>
      <c r="H111" s="60"/>
      <c r="I111" s="32">
        <f t="shared" si="38"/>
        <v>0</v>
      </c>
    </row>
    <row r="112" spans="1:9">
      <c r="A112" s="33" t="s">
        <v>16</v>
      </c>
      <c r="B112" s="60"/>
      <c r="C112" s="60"/>
      <c r="D112" s="60"/>
      <c r="E112" s="60"/>
      <c r="F112" s="60"/>
      <c r="G112" s="60"/>
      <c r="H112" s="60"/>
      <c r="I112" s="32">
        <f t="shared" si="38"/>
        <v>0</v>
      </c>
    </row>
    <row r="113" spans="1:9">
      <c r="A113" s="31" t="s">
        <v>18</v>
      </c>
      <c r="B113" s="60"/>
      <c r="C113" s="60"/>
      <c r="D113" s="60">
        <v>399600</v>
      </c>
      <c r="E113" s="60"/>
      <c r="F113" s="60"/>
      <c r="G113" s="60"/>
      <c r="H113" s="60"/>
      <c r="I113" s="32">
        <f t="shared" si="38"/>
        <v>399600</v>
      </c>
    </row>
    <row r="114" spans="1:9">
      <c r="A114" s="29" t="s">
        <v>19</v>
      </c>
      <c r="B114" s="32">
        <f>+B100+B107+B113</f>
        <v>0</v>
      </c>
      <c r="C114" s="32">
        <f t="shared" ref="C114:H114" si="40">+C100+C107+C113</f>
        <v>0</v>
      </c>
      <c r="D114" s="32">
        <f t="shared" si="40"/>
        <v>399600</v>
      </c>
      <c r="E114" s="32">
        <f t="shared" si="40"/>
        <v>0</v>
      </c>
      <c r="F114" s="32">
        <f t="shared" si="40"/>
        <v>0</v>
      </c>
      <c r="G114" s="32">
        <f t="shared" si="40"/>
        <v>0</v>
      </c>
      <c r="H114" s="32">
        <f t="shared" si="40"/>
        <v>0</v>
      </c>
      <c r="I114" s="32">
        <f t="shared" si="38"/>
        <v>399600</v>
      </c>
    </row>
    <row r="116" spans="1:9">
      <c r="A116" t="s">
        <v>264</v>
      </c>
    </row>
    <row r="117" spans="1:9">
      <c r="A117" t="s">
        <v>0</v>
      </c>
    </row>
    <row r="118" spans="1:9">
      <c r="A118" s="1" t="s">
        <v>1</v>
      </c>
      <c r="H118" s="34" t="s">
        <v>28</v>
      </c>
    </row>
    <row r="119" spans="1:9" ht="47.25">
      <c r="A119" s="29" t="s">
        <v>2</v>
      </c>
      <c r="B119" s="30" t="s">
        <v>3</v>
      </c>
      <c r="C119" s="30" t="s">
        <v>4</v>
      </c>
      <c r="D119" s="30" t="s">
        <v>5</v>
      </c>
      <c r="E119" s="30" t="s">
        <v>6</v>
      </c>
      <c r="F119" s="30" t="s">
        <v>7</v>
      </c>
      <c r="G119" s="30" t="s">
        <v>8</v>
      </c>
      <c r="H119" s="30" t="s">
        <v>9</v>
      </c>
    </row>
    <row r="120" spans="1:9">
      <c r="A120" s="31" t="s">
        <v>10</v>
      </c>
      <c r="B120" s="32">
        <f>SUM(B121:B126)</f>
        <v>441158846</v>
      </c>
      <c r="C120" s="32">
        <f t="shared" ref="C120:H120" si="41">SUM(C121:C126)</f>
        <v>0</v>
      </c>
      <c r="D120" s="32">
        <f t="shared" si="41"/>
        <v>35561600</v>
      </c>
      <c r="E120" s="32">
        <f t="shared" si="41"/>
        <v>405597246</v>
      </c>
      <c r="F120" s="32">
        <f t="shared" si="41"/>
        <v>240074582</v>
      </c>
      <c r="G120" s="32">
        <f t="shared" si="41"/>
        <v>10173191</v>
      </c>
      <c r="H120" s="32">
        <f t="shared" si="41"/>
        <v>165522664</v>
      </c>
    </row>
    <row r="121" spans="1:9">
      <c r="A121" s="33" t="s">
        <v>11</v>
      </c>
      <c r="B121" s="60">
        <v>9427606</v>
      </c>
      <c r="C121" s="60"/>
      <c r="D121" s="60"/>
      <c r="E121" s="32">
        <f>+B121+C121-D121</f>
        <v>9427606</v>
      </c>
      <c r="F121" s="60"/>
      <c r="G121" s="60"/>
      <c r="H121" s="32">
        <f>+E121-F121</f>
        <v>9427606</v>
      </c>
    </row>
    <row r="122" spans="1:9">
      <c r="A122" s="33" t="s">
        <v>12</v>
      </c>
      <c r="B122" s="60"/>
      <c r="C122" s="60"/>
      <c r="D122" s="60"/>
      <c r="E122" s="32">
        <f t="shared" ref="E122:E126" si="42">+B122+C122-D122</f>
        <v>0</v>
      </c>
      <c r="F122" s="60"/>
      <c r="G122" s="60"/>
      <c r="H122" s="32">
        <f t="shared" ref="H122:H126" si="43">+E122-F122</f>
        <v>0</v>
      </c>
    </row>
    <row r="123" spans="1:9">
      <c r="A123" s="33" t="s">
        <v>13</v>
      </c>
      <c r="B123" s="60">
        <v>431731240</v>
      </c>
      <c r="C123" s="60"/>
      <c r="D123" s="60">
        <v>35561600</v>
      </c>
      <c r="E123" s="32">
        <f t="shared" si="42"/>
        <v>396169640</v>
      </c>
      <c r="F123" s="60">
        <v>240074582</v>
      </c>
      <c r="G123" s="60">
        <v>10173191</v>
      </c>
      <c r="H123" s="32">
        <f>+E123-F123</f>
        <v>156095058</v>
      </c>
    </row>
    <row r="124" spans="1:9">
      <c r="A124" s="33" t="s">
        <v>14</v>
      </c>
      <c r="B124" s="60"/>
      <c r="C124" s="60"/>
      <c r="D124" s="60"/>
      <c r="E124" s="32">
        <f t="shared" si="42"/>
        <v>0</v>
      </c>
      <c r="F124" s="60"/>
      <c r="G124" s="60"/>
      <c r="H124" s="32">
        <f t="shared" si="43"/>
        <v>0</v>
      </c>
    </row>
    <row r="125" spans="1:9">
      <c r="A125" s="33" t="s">
        <v>15</v>
      </c>
      <c r="B125" s="60"/>
      <c r="C125" s="60"/>
      <c r="D125" s="60"/>
      <c r="E125" s="32">
        <f t="shared" si="42"/>
        <v>0</v>
      </c>
      <c r="F125" s="60"/>
      <c r="G125" s="60"/>
      <c r="H125" s="32">
        <f t="shared" si="43"/>
        <v>0</v>
      </c>
    </row>
    <row r="126" spans="1:9">
      <c r="A126" s="33" t="s">
        <v>16</v>
      </c>
      <c r="B126" s="60"/>
      <c r="C126" s="60"/>
      <c r="D126" s="60"/>
      <c r="E126" s="32">
        <f t="shared" si="42"/>
        <v>0</v>
      </c>
      <c r="F126" s="60"/>
      <c r="G126" s="60"/>
      <c r="H126" s="32">
        <f t="shared" si="43"/>
        <v>0</v>
      </c>
    </row>
    <row r="127" spans="1:9">
      <c r="A127" s="31" t="s">
        <v>17</v>
      </c>
      <c r="B127" s="32">
        <f>SUM(B128:B132)</f>
        <v>0</v>
      </c>
      <c r="C127" s="32">
        <f t="shared" ref="C127:H127" si="44">SUM(C128:C132)</f>
        <v>0</v>
      </c>
      <c r="D127" s="32">
        <f t="shared" si="44"/>
        <v>0</v>
      </c>
      <c r="E127" s="32">
        <f t="shared" si="44"/>
        <v>0</v>
      </c>
      <c r="F127" s="32">
        <f t="shared" si="44"/>
        <v>0</v>
      </c>
      <c r="G127" s="32">
        <f t="shared" si="44"/>
        <v>0</v>
      </c>
      <c r="H127" s="32">
        <f t="shared" si="44"/>
        <v>0</v>
      </c>
    </row>
    <row r="128" spans="1:9">
      <c r="A128" s="33" t="s">
        <v>11</v>
      </c>
      <c r="B128" s="60"/>
      <c r="C128" s="60"/>
      <c r="D128" s="60"/>
      <c r="E128" s="32">
        <f t="shared" ref="E128:E133" si="45">+B128+C128-D128</f>
        <v>0</v>
      </c>
      <c r="F128" s="60"/>
      <c r="G128" s="60"/>
      <c r="H128" s="32">
        <f t="shared" ref="H128:H133" si="46">+E128-F128</f>
        <v>0</v>
      </c>
    </row>
    <row r="129" spans="1:9">
      <c r="A129" s="33" t="s">
        <v>13</v>
      </c>
      <c r="B129" s="60"/>
      <c r="C129" s="60"/>
      <c r="D129" s="60"/>
      <c r="E129" s="32">
        <f t="shared" si="45"/>
        <v>0</v>
      </c>
      <c r="F129" s="60"/>
      <c r="G129" s="60"/>
      <c r="H129" s="32">
        <f t="shared" si="46"/>
        <v>0</v>
      </c>
    </row>
    <row r="130" spans="1:9">
      <c r="A130" s="33" t="s">
        <v>14</v>
      </c>
      <c r="B130" s="60"/>
      <c r="C130" s="60"/>
      <c r="D130" s="60"/>
      <c r="E130" s="32">
        <f t="shared" si="45"/>
        <v>0</v>
      </c>
      <c r="F130" s="60"/>
      <c r="G130" s="60"/>
      <c r="H130" s="32">
        <f t="shared" si="46"/>
        <v>0</v>
      </c>
    </row>
    <row r="131" spans="1:9">
      <c r="A131" s="33" t="s">
        <v>15</v>
      </c>
      <c r="B131" s="60"/>
      <c r="C131" s="60"/>
      <c r="D131" s="60"/>
      <c r="E131" s="32">
        <f t="shared" si="45"/>
        <v>0</v>
      </c>
      <c r="F131" s="60"/>
      <c r="G131" s="60"/>
      <c r="H131" s="32">
        <f t="shared" si="46"/>
        <v>0</v>
      </c>
    </row>
    <row r="132" spans="1:9">
      <c r="A132" s="33" t="s">
        <v>16</v>
      </c>
      <c r="B132" s="60"/>
      <c r="C132" s="60"/>
      <c r="D132" s="60"/>
      <c r="E132" s="32">
        <f t="shared" si="45"/>
        <v>0</v>
      </c>
      <c r="F132" s="60"/>
      <c r="G132" s="60"/>
      <c r="H132" s="32">
        <f t="shared" si="46"/>
        <v>0</v>
      </c>
    </row>
    <row r="133" spans="1:9">
      <c r="A133" s="31" t="s">
        <v>18</v>
      </c>
      <c r="B133" s="60">
        <v>124905021</v>
      </c>
      <c r="C133" s="60">
        <v>1036800</v>
      </c>
      <c r="D133" s="60"/>
      <c r="E133" s="32">
        <f t="shared" si="45"/>
        <v>125941821</v>
      </c>
      <c r="F133" s="60">
        <v>119440381</v>
      </c>
      <c r="G133" s="60">
        <v>2032263</v>
      </c>
      <c r="H133" s="32">
        <f t="shared" si="46"/>
        <v>6501440</v>
      </c>
    </row>
    <row r="134" spans="1:9">
      <c r="A134" s="29" t="s">
        <v>19</v>
      </c>
      <c r="B134" s="32">
        <f>+B120+B127+B133</f>
        <v>566063867</v>
      </c>
      <c r="C134" s="32">
        <f t="shared" ref="C134:H134" si="47">+C120+C127+C133</f>
        <v>1036800</v>
      </c>
      <c r="D134" s="32">
        <f t="shared" si="47"/>
        <v>35561600</v>
      </c>
      <c r="E134" s="32">
        <f t="shared" si="47"/>
        <v>531539067</v>
      </c>
      <c r="F134" s="32">
        <f t="shared" si="47"/>
        <v>359514963</v>
      </c>
      <c r="G134" s="32">
        <f t="shared" si="47"/>
        <v>12205454</v>
      </c>
      <c r="H134" s="32">
        <f t="shared" si="47"/>
        <v>172024104</v>
      </c>
    </row>
    <row r="136" spans="1:9">
      <c r="A136" s="35" t="s">
        <v>20</v>
      </c>
      <c r="I136" s="34" t="s">
        <v>28</v>
      </c>
    </row>
    <row r="137" spans="1:9" ht="31.5">
      <c r="A137" s="29" t="s">
        <v>2</v>
      </c>
      <c r="B137" s="30" t="s">
        <v>21</v>
      </c>
      <c r="C137" s="30" t="s">
        <v>22</v>
      </c>
      <c r="D137" s="30" t="s">
        <v>23</v>
      </c>
      <c r="E137" s="30" t="s">
        <v>24</v>
      </c>
      <c r="F137" s="30" t="s">
        <v>25</v>
      </c>
      <c r="G137" s="30" t="s">
        <v>26</v>
      </c>
      <c r="H137" s="30" t="s">
        <v>27</v>
      </c>
      <c r="I137" s="30" t="s">
        <v>19</v>
      </c>
    </row>
    <row r="138" spans="1:9">
      <c r="A138" s="31" t="s">
        <v>10</v>
      </c>
      <c r="B138" s="32">
        <f>SUM(B139:B144)</f>
        <v>0</v>
      </c>
      <c r="C138" s="32">
        <f t="shared" ref="C138:H138" si="48">SUM(C139:C144)</f>
        <v>0</v>
      </c>
      <c r="D138" s="32">
        <f t="shared" si="48"/>
        <v>165522664</v>
      </c>
      <c r="E138" s="32">
        <f t="shared" si="48"/>
        <v>0</v>
      </c>
      <c r="F138" s="32">
        <f t="shared" si="48"/>
        <v>0</v>
      </c>
      <c r="G138" s="32">
        <f t="shared" si="48"/>
        <v>0</v>
      </c>
      <c r="H138" s="32">
        <f t="shared" si="48"/>
        <v>0</v>
      </c>
      <c r="I138" s="32">
        <f>SUM(B138:H138)</f>
        <v>165522664</v>
      </c>
    </row>
    <row r="139" spans="1:9">
      <c r="A139" s="33" t="s">
        <v>11</v>
      </c>
      <c r="B139" s="60"/>
      <c r="C139" s="60"/>
      <c r="D139" s="60">
        <v>9427606</v>
      </c>
      <c r="E139" s="60"/>
      <c r="F139" s="60"/>
      <c r="G139" s="60"/>
      <c r="H139" s="60"/>
      <c r="I139" s="32">
        <f t="shared" ref="I139:I152" si="49">SUM(B139:H139)</f>
        <v>9427606</v>
      </c>
    </row>
    <row r="140" spans="1:9">
      <c r="A140" s="33" t="s">
        <v>12</v>
      </c>
      <c r="B140" s="60"/>
      <c r="C140" s="60"/>
      <c r="D140" s="60"/>
      <c r="E140" s="60"/>
      <c r="F140" s="60"/>
      <c r="G140" s="60"/>
      <c r="H140" s="60"/>
      <c r="I140" s="32">
        <f t="shared" si="49"/>
        <v>0</v>
      </c>
    </row>
    <row r="141" spans="1:9">
      <c r="A141" s="33" t="s">
        <v>13</v>
      </c>
      <c r="B141" s="60"/>
      <c r="C141" s="60"/>
      <c r="D141" s="60">
        <v>156095058</v>
      </c>
      <c r="E141" s="60"/>
      <c r="F141" s="60"/>
      <c r="G141" s="60"/>
      <c r="H141" s="60"/>
      <c r="I141" s="32">
        <f t="shared" si="49"/>
        <v>156095058</v>
      </c>
    </row>
    <row r="142" spans="1:9">
      <c r="A142" s="33" t="s">
        <v>14</v>
      </c>
      <c r="B142" s="60"/>
      <c r="C142" s="60"/>
      <c r="D142" s="60"/>
      <c r="E142" s="60"/>
      <c r="F142" s="60"/>
      <c r="G142" s="60"/>
      <c r="H142" s="60"/>
      <c r="I142" s="32">
        <f t="shared" si="49"/>
        <v>0</v>
      </c>
    </row>
    <row r="143" spans="1:9">
      <c r="A143" s="33" t="s">
        <v>15</v>
      </c>
      <c r="B143" s="60"/>
      <c r="C143" s="60"/>
      <c r="D143" s="60"/>
      <c r="E143" s="60"/>
      <c r="F143" s="60"/>
      <c r="G143" s="60"/>
      <c r="H143" s="60"/>
      <c r="I143" s="32">
        <f t="shared" si="49"/>
        <v>0</v>
      </c>
    </row>
    <row r="144" spans="1:9">
      <c r="A144" s="33" t="s">
        <v>16</v>
      </c>
      <c r="B144" s="60"/>
      <c r="C144" s="60"/>
      <c r="D144" s="60"/>
      <c r="E144" s="60"/>
      <c r="F144" s="60"/>
      <c r="G144" s="60"/>
      <c r="H144" s="60"/>
      <c r="I144" s="32">
        <f t="shared" si="49"/>
        <v>0</v>
      </c>
    </row>
    <row r="145" spans="1:9">
      <c r="A145" s="31" t="s">
        <v>17</v>
      </c>
      <c r="B145" s="32">
        <f>SUM(B146:B150)</f>
        <v>0</v>
      </c>
      <c r="C145" s="32">
        <f t="shared" ref="C145:H145" si="50">SUM(C146:C150)</f>
        <v>0</v>
      </c>
      <c r="D145" s="32">
        <f t="shared" si="50"/>
        <v>0</v>
      </c>
      <c r="E145" s="32">
        <f t="shared" si="50"/>
        <v>0</v>
      </c>
      <c r="F145" s="32">
        <f t="shared" si="50"/>
        <v>0</v>
      </c>
      <c r="G145" s="32">
        <f t="shared" si="50"/>
        <v>0</v>
      </c>
      <c r="H145" s="32">
        <f t="shared" si="50"/>
        <v>0</v>
      </c>
      <c r="I145" s="32">
        <f t="shared" si="49"/>
        <v>0</v>
      </c>
    </row>
    <row r="146" spans="1:9">
      <c r="A146" s="33" t="s">
        <v>11</v>
      </c>
      <c r="B146" s="60"/>
      <c r="C146" s="60"/>
      <c r="D146" s="60"/>
      <c r="E146" s="60"/>
      <c r="F146" s="60"/>
      <c r="G146" s="60"/>
      <c r="H146" s="60"/>
      <c r="I146" s="32">
        <f t="shared" si="49"/>
        <v>0</v>
      </c>
    </row>
    <row r="147" spans="1:9">
      <c r="A147" s="33" t="s">
        <v>13</v>
      </c>
      <c r="B147" s="60"/>
      <c r="C147" s="60"/>
      <c r="D147" s="60"/>
      <c r="E147" s="60"/>
      <c r="F147" s="60"/>
      <c r="G147" s="60"/>
      <c r="H147" s="60"/>
      <c r="I147" s="32">
        <f t="shared" si="49"/>
        <v>0</v>
      </c>
    </row>
    <row r="148" spans="1:9">
      <c r="A148" s="33" t="s">
        <v>14</v>
      </c>
      <c r="B148" s="60"/>
      <c r="C148" s="60"/>
      <c r="D148" s="60"/>
      <c r="E148" s="60"/>
      <c r="F148" s="60"/>
      <c r="G148" s="60"/>
      <c r="H148" s="60"/>
      <c r="I148" s="32">
        <f t="shared" si="49"/>
        <v>0</v>
      </c>
    </row>
    <row r="149" spans="1:9">
      <c r="A149" s="33" t="s">
        <v>15</v>
      </c>
      <c r="B149" s="60"/>
      <c r="C149" s="60"/>
      <c r="D149" s="60"/>
      <c r="E149" s="60"/>
      <c r="F149" s="60"/>
      <c r="G149" s="60"/>
      <c r="H149" s="60"/>
      <c r="I149" s="32">
        <f t="shared" si="49"/>
        <v>0</v>
      </c>
    </row>
    <row r="150" spans="1:9">
      <c r="A150" s="33" t="s">
        <v>16</v>
      </c>
      <c r="B150" s="60"/>
      <c r="C150" s="60"/>
      <c r="D150" s="60"/>
      <c r="E150" s="60"/>
      <c r="F150" s="60"/>
      <c r="G150" s="60"/>
      <c r="H150" s="60"/>
      <c r="I150" s="32">
        <f t="shared" si="49"/>
        <v>0</v>
      </c>
    </row>
    <row r="151" spans="1:9">
      <c r="A151" s="31" t="s">
        <v>18</v>
      </c>
      <c r="B151" s="60"/>
      <c r="C151" s="60"/>
      <c r="D151" s="60">
        <v>6501440</v>
      </c>
      <c r="E151" s="60"/>
      <c r="F151" s="60"/>
      <c r="G151" s="60"/>
      <c r="H151" s="60"/>
      <c r="I151" s="32">
        <f t="shared" si="49"/>
        <v>6501440</v>
      </c>
    </row>
    <row r="152" spans="1:9">
      <c r="A152" s="29" t="s">
        <v>19</v>
      </c>
      <c r="B152" s="32">
        <f>+B138+B145+B151</f>
        <v>0</v>
      </c>
      <c r="C152" s="32">
        <f t="shared" ref="C152:H152" si="51">+C138+C145+C151</f>
        <v>0</v>
      </c>
      <c r="D152" s="32">
        <f t="shared" si="51"/>
        <v>172024104</v>
      </c>
      <c r="E152" s="32">
        <f t="shared" si="51"/>
        <v>0</v>
      </c>
      <c r="F152" s="32">
        <f t="shared" si="51"/>
        <v>0</v>
      </c>
      <c r="G152" s="32">
        <f t="shared" si="51"/>
        <v>0</v>
      </c>
      <c r="H152" s="32">
        <f t="shared" si="51"/>
        <v>0</v>
      </c>
      <c r="I152" s="32">
        <f t="shared" si="49"/>
        <v>172024104</v>
      </c>
    </row>
    <row r="154" spans="1:9">
      <c r="A154" t="s">
        <v>265</v>
      </c>
    </row>
    <row r="155" spans="1:9">
      <c r="A155" t="s">
        <v>0</v>
      </c>
    </row>
    <row r="156" spans="1:9">
      <c r="A156" s="1" t="s">
        <v>1</v>
      </c>
      <c r="H156" s="34" t="s">
        <v>28</v>
      </c>
    </row>
    <row r="157" spans="1:9" ht="47.25">
      <c r="A157" s="29" t="s">
        <v>2</v>
      </c>
      <c r="B157" s="30" t="s">
        <v>3</v>
      </c>
      <c r="C157" s="30" t="s">
        <v>4</v>
      </c>
      <c r="D157" s="30" t="s">
        <v>5</v>
      </c>
      <c r="E157" s="30" t="s">
        <v>6</v>
      </c>
      <c r="F157" s="30" t="s">
        <v>7</v>
      </c>
      <c r="G157" s="30" t="s">
        <v>8</v>
      </c>
      <c r="H157" s="30" t="s">
        <v>9</v>
      </c>
    </row>
    <row r="158" spans="1:9">
      <c r="A158" s="31" t="s">
        <v>10</v>
      </c>
      <c r="B158" s="32">
        <f>SUM(B159:B164)</f>
        <v>0</v>
      </c>
      <c r="C158" s="32">
        <f t="shared" ref="C158:H158" si="52">SUM(C159:C164)</f>
        <v>0</v>
      </c>
      <c r="D158" s="32">
        <f t="shared" si="52"/>
        <v>0</v>
      </c>
      <c r="E158" s="32">
        <f t="shared" si="52"/>
        <v>0</v>
      </c>
      <c r="F158" s="32">
        <f t="shared" si="52"/>
        <v>0</v>
      </c>
      <c r="G158" s="32">
        <f t="shared" si="52"/>
        <v>0</v>
      </c>
      <c r="H158" s="32">
        <f t="shared" si="52"/>
        <v>0</v>
      </c>
    </row>
    <row r="159" spans="1:9">
      <c r="A159" s="33" t="s">
        <v>11</v>
      </c>
      <c r="B159" s="60"/>
      <c r="C159" s="60"/>
      <c r="D159" s="60"/>
      <c r="E159" s="32">
        <f>+B159+C159-D159</f>
        <v>0</v>
      </c>
      <c r="F159" s="60"/>
      <c r="G159" s="60"/>
      <c r="H159" s="32">
        <f>+E159-F159</f>
        <v>0</v>
      </c>
    </row>
    <row r="160" spans="1:9">
      <c r="A160" s="33" t="s">
        <v>12</v>
      </c>
      <c r="B160" s="60"/>
      <c r="C160" s="60"/>
      <c r="D160" s="60"/>
      <c r="E160" s="32">
        <f t="shared" ref="E160:E164" si="53">+B160+C160-D160</f>
        <v>0</v>
      </c>
      <c r="F160" s="60"/>
      <c r="G160" s="60"/>
      <c r="H160" s="32">
        <f t="shared" ref="H160:H164" si="54">+E160-F160</f>
        <v>0</v>
      </c>
    </row>
    <row r="161" spans="1:9">
      <c r="A161" s="33" t="s">
        <v>13</v>
      </c>
      <c r="B161" s="60"/>
      <c r="C161" s="60"/>
      <c r="D161" s="60"/>
      <c r="E161" s="32">
        <f t="shared" si="53"/>
        <v>0</v>
      </c>
      <c r="F161" s="60"/>
      <c r="G161" s="60"/>
      <c r="H161" s="32">
        <f t="shared" si="54"/>
        <v>0</v>
      </c>
    </row>
    <row r="162" spans="1:9">
      <c r="A162" s="33" t="s">
        <v>14</v>
      </c>
      <c r="B162" s="60"/>
      <c r="C162" s="60"/>
      <c r="D162" s="60"/>
      <c r="E162" s="32">
        <f t="shared" si="53"/>
        <v>0</v>
      </c>
      <c r="F162" s="60"/>
      <c r="G162" s="60"/>
      <c r="H162" s="32">
        <f t="shared" si="54"/>
        <v>0</v>
      </c>
    </row>
    <row r="163" spans="1:9">
      <c r="A163" s="33" t="s">
        <v>15</v>
      </c>
      <c r="B163" s="60"/>
      <c r="C163" s="60"/>
      <c r="D163" s="60"/>
      <c r="E163" s="32">
        <f t="shared" si="53"/>
        <v>0</v>
      </c>
      <c r="F163" s="60"/>
      <c r="G163" s="60"/>
      <c r="H163" s="32">
        <f t="shared" si="54"/>
        <v>0</v>
      </c>
    </row>
    <row r="164" spans="1:9">
      <c r="A164" s="33" t="s">
        <v>16</v>
      </c>
      <c r="B164" s="60"/>
      <c r="C164" s="60"/>
      <c r="D164" s="60"/>
      <c r="E164" s="32">
        <f t="shared" si="53"/>
        <v>0</v>
      </c>
      <c r="F164" s="60"/>
      <c r="G164" s="60"/>
      <c r="H164" s="32">
        <f t="shared" si="54"/>
        <v>0</v>
      </c>
    </row>
    <row r="165" spans="1:9">
      <c r="A165" s="31" t="s">
        <v>17</v>
      </c>
      <c r="B165" s="32">
        <f>SUM(B166:B170)</f>
        <v>0</v>
      </c>
      <c r="C165" s="32">
        <f t="shared" ref="C165:H165" si="55">SUM(C166:C170)</f>
        <v>0</v>
      </c>
      <c r="D165" s="32">
        <f t="shared" si="55"/>
        <v>0</v>
      </c>
      <c r="E165" s="32">
        <f t="shared" si="55"/>
        <v>0</v>
      </c>
      <c r="F165" s="32">
        <f t="shared" si="55"/>
        <v>0</v>
      </c>
      <c r="G165" s="32">
        <f t="shared" si="55"/>
        <v>0</v>
      </c>
      <c r="H165" s="32">
        <f t="shared" si="55"/>
        <v>0</v>
      </c>
    </row>
    <row r="166" spans="1:9">
      <c r="A166" s="33" t="s">
        <v>11</v>
      </c>
      <c r="B166" s="60"/>
      <c r="C166" s="60"/>
      <c r="D166" s="60"/>
      <c r="E166" s="32">
        <f t="shared" ref="E166:E171" si="56">+B166+C166-D166</f>
        <v>0</v>
      </c>
      <c r="F166" s="60"/>
      <c r="G166" s="60"/>
      <c r="H166" s="32">
        <f t="shared" ref="H166:H171" si="57">+E166-F166</f>
        <v>0</v>
      </c>
    </row>
    <row r="167" spans="1:9">
      <c r="A167" s="33" t="s">
        <v>13</v>
      </c>
      <c r="B167" s="60"/>
      <c r="C167" s="60"/>
      <c r="D167" s="60"/>
      <c r="E167" s="32">
        <f t="shared" si="56"/>
        <v>0</v>
      </c>
      <c r="F167" s="60"/>
      <c r="G167" s="60"/>
      <c r="H167" s="32">
        <f t="shared" si="57"/>
        <v>0</v>
      </c>
    </row>
    <row r="168" spans="1:9">
      <c r="A168" s="33" t="s">
        <v>14</v>
      </c>
      <c r="B168" s="60"/>
      <c r="C168" s="60"/>
      <c r="D168" s="60"/>
      <c r="E168" s="32">
        <f t="shared" si="56"/>
        <v>0</v>
      </c>
      <c r="F168" s="60"/>
      <c r="G168" s="60"/>
      <c r="H168" s="32">
        <f t="shared" si="57"/>
        <v>0</v>
      </c>
    </row>
    <row r="169" spans="1:9">
      <c r="A169" s="33" t="s">
        <v>15</v>
      </c>
      <c r="B169" s="60"/>
      <c r="C169" s="60"/>
      <c r="D169" s="60"/>
      <c r="E169" s="32">
        <f t="shared" si="56"/>
        <v>0</v>
      </c>
      <c r="F169" s="60"/>
      <c r="G169" s="60"/>
      <c r="H169" s="32">
        <f t="shared" si="57"/>
        <v>0</v>
      </c>
    </row>
    <row r="170" spans="1:9">
      <c r="A170" s="33" t="s">
        <v>16</v>
      </c>
      <c r="B170" s="60"/>
      <c r="C170" s="60"/>
      <c r="D170" s="60"/>
      <c r="E170" s="32">
        <f t="shared" si="56"/>
        <v>0</v>
      </c>
      <c r="F170" s="60"/>
      <c r="G170" s="60"/>
      <c r="H170" s="32">
        <f t="shared" si="57"/>
        <v>0</v>
      </c>
    </row>
    <row r="171" spans="1:9">
      <c r="A171" s="31" t="s">
        <v>18</v>
      </c>
      <c r="B171" s="60"/>
      <c r="C171" s="60"/>
      <c r="D171" s="60"/>
      <c r="E171" s="32">
        <f t="shared" si="56"/>
        <v>0</v>
      </c>
      <c r="F171" s="60"/>
      <c r="G171" s="60"/>
      <c r="H171" s="32">
        <f t="shared" si="57"/>
        <v>0</v>
      </c>
    </row>
    <row r="172" spans="1:9">
      <c r="A172" s="29" t="s">
        <v>19</v>
      </c>
      <c r="B172" s="32">
        <f>+B158+B165+B171</f>
        <v>0</v>
      </c>
      <c r="C172" s="32">
        <f t="shared" ref="C172:H172" si="58">+C158+C165+C171</f>
        <v>0</v>
      </c>
      <c r="D172" s="32">
        <f t="shared" si="58"/>
        <v>0</v>
      </c>
      <c r="E172" s="32">
        <f t="shared" si="58"/>
        <v>0</v>
      </c>
      <c r="F172" s="32">
        <f t="shared" si="58"/>
        <v>0</v>
      </c>
      <c r="G172" s="32">
        <f t="shared" si="58"/>
        <v>0</v>
      </c>
      <c r="H172" s="32">
        <f t="shared" si="58"/>
        <v>0</v>
      </c>
    </row>
    <row r="174" spans="1:9">
      <c r="A174" s="35" t="s">
        <v>20</v>
      </c>
      <c r="I174" s="34" t="s">
        <v>28</v>
      </c>
    </row>
    <row r="175" spans="1:9" ht="31.5">
      <c r="A175" s="29" t="s">
        <v>2</v>
      </c>
      <c r="B175" s="30" t="s">
        <v>21</v>
      </c>
      <c r="C175" s="30" t="s">
        <v>22</v>
      </c>
      <c r="D175" s="30" t="s">
        <v>23</v>
      </c>
      <c r="E175" s="30" t="s">
        <v>24</v>
      </c>
      <c r="F175" s="30" t="s">
        <v>25</v>
      </c>
      <c r="G175" s="30" t="s">
        <v>26</v>
      </c>
      <c r="H175" s="30" t="s">
        <v>27</v>
      </c>
      <c r="I175" s="30" t="s">
        <v>19</v>
      </c>
    </row>
    <row r="176" spans="1:9">
      <c r="A176" s="31" t="s">
        <v>10</v>
      </c>
      <c r="B176" s="32">
        <f>SUM(B177:B182)</f>
        <v>0</v>
      </c>
      <c r="C176" s="32">
        <f t="shared" ref="C176:H176" si="59">SUM(C177:C182)</f>
        <v>0</v>
      </c>
      <c r="D176" s="32">
        <f t="shared" si="59"/>
        <v>0</v>
      </c>
      <c r="E176" s="32">
        <f t="shared" si="59"/>
        <v>0</v>
      </c>
      <c r="F176" s="32">
        <f t="shared" si="59"/>
        <v>0</v>
      </c>
      <c r="G176" s="32">
        <f t="shared" si="59"/>
        <v>0</v>
      </c>
      <c r="H176" s="32">
        <f t="shared" si="59"/>
        <v>0</v>
      </c>
      <c r="I176" s="32">
        <f>SUM(B176:H176)</f>
        <v>0</v>
      </c>
    </row>
    <row r="177" spans="1:9">
      <c r="A177" s="33" t="s">
        <v>11</v>
      </c>
      <c r="B177" s="60"/>
      <c r="C177" s="60"/>
      <c r="D177" s="60"/>
      <c r="E177" s="60"/>
      <c r="F177" s="60"/>
      <c r="G177" s="60"/>
      <c r="H177" s="60"/>
      <c r="I177" s="32">
        <f t="shared" ref="I177:I190" si="60">SUM(B177:H177)</f>
        <v>0</v>
      </c>
    </row>
    <row r="178" spans="1:9">
      <c r="A178" s="33" t="s">
        <v>12</v>
      </c>
      <c r="B178" s="60"/>
      <c r="C178" s="60"/>
      <c r="D178" s="60"/>
      <c r="E178" s="60"/>
      <c r="F178" s="60"/>
      <c r="G178" s="60"/>
      <c r="H178" s="60"/>
      <c r="I178" s="32">
        <f t="shared" si="60"/>
        <v>0</v>
      </c>
    </row>
    <row r="179" spans="1:9">
      <c r="A179" s="33" t="s">
        <v>13</v>
      </c>
      <c r="B179" s="60"/>
      <c r="C179" s="60"/>
      <c r="D179" s="60"/>
      <c r="E179" s="60"/>
      <c r="F179" s="60"/>
      <c r="G179" s="60"/>
      <c r="H179" s="60"/>
      <c r="I179" s="32">
        <f t="shared" si="60"/>
        <v>0</v>
      </c>
    </row>
    <row r="180" spans="1:9">
      <c r="A180" s="33" t="s">
        <v>14</v>
      </c>
      <c r="B180" s="60"/>
      <c r="C180" s="60"/>
      <c r="D180" s="60"/>
      <c r="E180" s="60"/>
      <c r="F180" s="60"/>
      <c r="G180" s="60"/>
      <c r="H180" s="60"/>
      <c r="I180" s="32">
        <f t="shared" si="60"/>
        <v>0</v>
      </c>
    </row>
    <row r="181" spans="1:9">
      <c r="A181" s="33" t="s">
        <v>15</v>
      </c>
      <c r="B181" s="60"/>
      <c r="C181" s="60"/>
      <c r="D181" s="60"/>
      <c r="E181" s="60"/>
      <c r="F181" s="60"/>
      <c r="G181" s="60"/>
      <c r="H181" s="60"/>
      <c r="I181" s="32">
        <f t="shared" si="60"/>
        <v>0</v>
      </c>
    </row>
    <row r="182" spans="1:9">
      <c r="A182" s="33" t="s">
        <v>16</v>
      </c>
      <c r="B182" s="60"/>
      <c r="C182" s="60"/>
      <c r="D182" s="60"/>
      <c r="E182" s="60"/>
      <c r="F182" s="60"/>
      <c r="G182" s="60"/>
      <c r="H182" s="60"/>
      <c r="I182" s="32">
        <f t="shared" si="60"/>
        <v>0</v>
      </c>
    </row>
    <row r="183" spans="1:9">
      <c r="A183" s="31" t="s">
        <v>17</v>
      </c>
      <c r="B183" s="32">
        <f>SUM(B184:B188)</f>
        <v>0</v>
      </c>
      <c r="C183" s="32">
        <f t="shared" ref="C183:H183" si="61">SUM(C184:C188)</f>
        <v>0</v>
      </c>
      <c r="D183" s="32">
        <f t="shared" si="61"/>
        <v>0</v>
      </c>
      <c r="E183" s="32">
        <f t="shared" si="61"/>
        <v>0</v>
      </c>
      <c r="F183" s="32">
        <f t="shared" si="61"/>
        <v>0</v>
      </c>
      <c r="G183" s="32">
        <f t="shared" si="61"/>
        <v>0</v>
      </c>
      <c r="H183" s="32">
        <f t="shared" si="61"/>
        <v>0</v>
      </c>
      <c r="I183" s="32">
        <f t="shared" si="60"/>
        <v>0</v>
      </c>
    </row>
    <row r="184" spans="1:9">
      <c r="A184" s="33" t="s">
        <v>11</v>
      </c>
      <c r="B184" s="60"/>
      <c r="C184" s="60"/>
      <c r="D184" s="60"/>
      <c r="E184" s="60"/>
      <c r="F184" s="60"/>
      <c r="G184" s="60"/>
      <c r="H184" s="60"/>
      <c r="I184" s="32">
        <f t="shared" si="60"/>
        <v>0</v>
      </c>
    </row>
    <row r="185" spans="1:9">
      <c r="A185" s="33" t="s">
        <v>13</v>
      </c>
      <c r="B185" s="60"/>
      <c r="C185" s="60"/>
      <c r="D185" s="60"/>
      <c r="E185" s="60"/>
      <c r="F185" s="60"/>
      <c r="G185" s="60"/>
      <c r="H185" s="60"/>
      <c r="I185" s="32">
        <f t="shared" si="60"/>
        <v>0</v>
      </c>
    </row>
    <row r="186" spans="1:9">
      <c r="A186" s="33" t="s">
        <v>14</v>
      </c>
      <c r="B186" s="60"/>
      <c r="C186" s="60"/>
      <c r="D186" s="60"/>
      <c r="E186" s="60"/>
      <c r="F186" s="60"/>
      <c r="G186" s="60"/>
      <c r="H186" s="60"/>
      <c r="I186" s="32">
        <f t="shared" si="60"/>
        <v>0</v>
      </c>
    </row>
    <row r="187" spans="1:9">
      <c r="A187" s="33" t="s">
        <v>15</v>
      </c>
      <c r="B187" s="60"/>
      <c r="C187" s="60"/>
      <c r="D187" s="60"/>
      <c r="E187" s="60"/>
      <c r="F187" s="60"/>
      <c r="G187" s="60"/>
      <c r="H187" s="60"/>
      <c r="I187" s="32">
        <f t="shared" si="60"/>
        <v>0</v>
      </c>
    </row>
    <row r="188" spans="1:9">
      <c r="A188" s="33" t="s">
        <v>16</v>
      </c>
      <c r="B188" s="60"/>
      <c r="C188" s="60"/>
      <c r="D188" s="60"/>
      <c r="E188" s="60"/>
      <c r="F188" s="60"/>
      <c r="G188" s="60"/>
      <c r="H188" s="60"/>
      <c r="I188" s="32">
        <f t="shared" si="60"/>
        <v>0</v>
      </c>
    </row>
    <row r="189" spans="1:9">
      <c r="A189" s="31" t="s">
        <v>18</v>
      </c>
      <c r="B189" s="60"/>
      <c r="C189" s="60"/>
      <c r="D189" s="60"/>
      <c r="E189" s="60"/>
      <c r="F189" s="60"/>
      <c r="G189" s="60"/>
      <c r="H189" s="60"/>
      <c r="I189" s="32">
        <f t="shared" si="60"/>
        <v>0</v>
      </c>
    </row>
    <row r="190" spans="1:9">
      <c r="A190" s="29" t="s">
        <v>19</v>
      </c>
      <c r="B190" s="32">
        <f>+B176+B183+B189</f>
        <v>0</v>
      </c>
      <c r="C190" s="32">
        <f t="shared" ref="C190:H190" si="62">+C176+C183+C189</f>
        <v>0</v>
      </c>
      <c r="D190" s="32">
        <f t="shared" si="62"/>
        <v>0</v>
      </c>
      <c r="E190" s="32">
        <f t="shared" si="62"/>
        <v>0</v>
      </c>
      <c r="F190" s="32">
        <f t="shared" si="62"/>
        <v>0</v>
      </c>
      <c r="G190" s="32">
        <f t="shared" si="62"/>
        <v>0</v>
      </c>
      <c r="H190" s="32">
        <f t="shared" si="62"/>
        <v>0</v>
      </c>
      <c r="I190" s="32">
        <f t="shared" si="60"/>
        <v>0</v>
      </c>
    </row>
    <row r="192" spans="1:9">
      <c r="A192" t="s">
        <v>266</v>
      </c>
    </row>
    <row r="193" spans="1:8">
      <c r="A193" t="s">
        <v>0</v>
      </c>
    </row>
    <row r="194" spans="1:8">
      <c r="A194" s="1" t="s">
        <v>1</v>
      </c>
      <c r="H194" s="34" t="s">
        <v>28</v>
      </c>
    </row>
    <row r="195" spans="1:8" ht="47.25">
      <c r="A195" s="29" t="s">
        <v>2</v>
      </c>
      <c r="B195" s="30" t="s">
        <v>3</v>
      </c>
      <c r="C195" s="30" t="s">
        <v>4</v>
      </c>
      <c r="D195" s="30" t="s">
        <v>5</v>
      </c>
      <c r="E195" s="30" t="s">
        <v>6</v>
      </c>
      <c r="F195" s="30" t="s">
        <v>7</v>
      </c>
      <c r="G195" s="30" t="s">
        <v>8</v>
      </c>
      <c r="H195" s="30" t="s">
        <v>9</v>
      </c>
    </row>
    <row r="196" spans="1:8">
      <c r="A196" s="31" t="s">
        <v>10</v>
      </c>
      <c r="B196" s="32">
        <f>SUM(B197:B202)</f>
        <v>0</v>
      </c>
      <c r="C196" s="32">
        <f t="shared" ref="C196:H196" si="63">SUM(C197:C202)</f>
        <v>0</v>
      </c>
      <c r="D196" s="32">
        <f t="shared" si="63"/>
        <v>0</v>
      </c>
      <c r="E196" s="32">
        <f t="shared" si="63"/>
        <v>0</v>
      </c>
      <c r="F196" s="32">
        <f t="shared" si="63"/>
        <v>0</v>
      </c>
      <c r="G196" s="32">
        <f t="shared" si="63"/>
        <v>0</v>
      </c>
      <c r="H196" s="32">
        <f t="shared" si="63"/>
        <v>0</v>
      </c>
    </row>
    <row r="197" spans="1:8">
      <c r="A197" s="33" t="s">
        <v>11</v>
      </c>
      <c r="B197" s="60"/>
      <c r="C197" s="60"/>
      <c r="D197" s="60"/>
      <c r="E197" s="32">
        <f>+B197+C197-D197</f>
        <v>0</v>
      </c>
      <c r="F197" s="60"/>
      <c r="G197" s="60"/>
      <c r="H197" s="32">
        <f>+E197-F197</f>
        <v>0</v>
      </c>
    </row>
    <row r="198" spans="1:8">
      <c r="A198" s="33" t="s">
        <v>12</v>
      </c>
      <c r="B198" s="60"/>
      <c r="C198" s="60"/>
      <c r="D198" s="60"/>
      <c r="E198" s="32">
        <f t="shared" ref="E198:E202" si="64">+B198+C198-D198</f>
        <v>0</v>
      </c>
      <c r="F198" s="60"/>
      <c r="G198" s="60"/>
      <c r="H198" s="32">
        <f t="shared" ref="H198:H202" si="65">+E198-F198</f>
        <v>0</v>
      </c>
    </row>
    <row r="199" spans="1:8">
      <c r="A199" s="33" t="s">
        <v>13</v>
      </c>
      <c r="B199" s="60"/>
      <c r="C199" s="60"/>
      <c r="D199" s="60"/>
      <c r="E199" s="32">
        <f t="shared" si="64"/>
        <v>0</v>
      </c>
      <c r="F199" s="60"/>
      <c r="G199" s="60"/>
      <c r="H199" s="32">
        <f t="shared" si="65"/>
        <v>0</v>
      </c>
    </row>
    <row r="200" spans="1:8">
      <c r="A200" s="33" t="s">
        <v>14</v>
      </c>
      <c r="B200" s="60"/>
      <c r="C200" s="60"/>
      <c r="D200" s="60"/>
      <c r="E200" s="32">
        <f t="shared" si="64"/>
        <v>0</v>
      </c>
      <c r="F200" s="60"/>
      <c r="G200" s="60"/>
      <c r="H200" s="32">
        <f t="shared" si="65"/>
        <v>0</v>
      </c>
    </row>
    <row r="201" spans="1:8">
      <c r="A201" s="33" t="s">
        <v>15</v>
      </c>
      <c r="B201" s="60"/>
      <c r="C201" s="60"/>
      <c r="D201" s="60"/>
      <c r="E201" s="32">
        <f t="shared" si="64"/>
        <v>0</v>
      </c>
      <c r="F201" s="60"/>
      <c r="G201" s="60"/>
      <c r="H201" s="32">
        <f t="shared" si="65"/>
        <v>0</v>
      </c>
    </row>
    <row r="202" spans="1:8">
      <c r="A202" s="33" t="s">
        <v>16</v>
      </c>
      <c r="B202" s="60"/>
      <c r="C202" s="60"/>
      <c r="D202" s="60"/>
      <c r="E202" s="32">
        <f t="shared" si="64"/>
        <v>0</v>
      </c>
      <c r="F202" s="60"/>
      <c r="G202" s="60"/>
      <c r="H202" s="32">
        <f t="shared" si="65"/>
        <v>0</v>
      </c>
    </row>
    <row r="203" spans="1:8">
      <c r="A203" s="31" t="s">
        <v>17</v>
      </c>
      <c r="B203" s="32">
        <f>SUM(B204:B208)</f>
        <v>0</v>
      </c>
      <c r="C203" s="32">
        <f t="shared" ref="C203:H203" si="66">SUM(C204:C208)</f>
        <v>0</v>
      </c>
      <c r="D203" s="32">
        <f t="shared" si="66"/>
        <v>0</v>
      </c>
      <c r="E203" s="32">
        <f t="shared" si="66"/>
        <v>0</v>
      </c>
      <c r="F203" s="32">
        <f t="shared" si="66"/>
        <v>0</v>
      </c>
      <c r="G203" s="32">
        <f t="shared" si="66"/>
        <v>0</v>
      </c>
      <c r="H203" s="32">
        <f t="shared" si="66"/>
        <v>0</v>
      </c>
    </row>
    <row r="204" spans="1:8">
      <c r="A204" s="33" t="s">
        <v>11</v>
      </c>
      <c r="B204" s="60"/>
      <c r="C204" s="60"/>
      <c r="D204" s="60"/>
      <c r="E204" s="32">
        <f t="shared" ref="E204:E209" si="67">+B204+C204-D204</f>
        <v>0</v>
      </c>
      <c r="F204" s="60"/>
      <c r="G204" s="60"/>
      <c r="H204" s="32">
        <f t="shared" ref="H204:H209" si="68">+E204-F204</f>
        <v>0</v>
      </c>
    </row>
    <row r="205" spans="1:8">
      <c r="A205" s="33" t="s">
        <v>13</v>
      </c>
      <c r="B205" s="60"/>
      <c r="C205" s="60"/>
      <c r="D205" s="60"/>
      <c r="E205" s="32">
        <f t="shared" si="67"/>
        <v>0</v>
      </c>
      <c r="F205" s="60"/>
      <c r="G205" s="60"/>
      <c r="H205" s="32">
        <f t="shared" si="68"/>
        <v>0</v>
      </c>
    </row>
    <row r="206" spans="1:8">
      <c r="A206" s="33" t="s">
        <v>14</v>
      </c>
      <c r="B206" s="60"/>
      <c r="C206" s="60"/>
      <c r="D206" s="60"/>
      <c r="E206" s="32">
        <f t="shared" si="67"/>
        <v>0</v>
      </c>
      <c r="F206" s="60"/>
      <c r="G206" s="60"/>
      <c r="H206" s="32">
        <f t="shared" si="68"/>
        <v>0</v>
      </c>
    </row>
    <row r="207" spans="1:8">
      <c r="A207" s="33" t="s">
        <v>15</v>
      </c>
      <c r="B207" s="60"/>
      <c r="C207" s="60"/>
      <c r="D207" s="60"/>
      <c r="E207" s="32">
        <f t="shared" si="67"/>
        <v>0</v>
      </c>
      <c r="F207" s="60"/>
      <c r="G207" s="60"/>
      <c r="H207" s="32">
        <f t="shared" si="68"/>
        <v>0</v>
      </c>
    </row>
    <row r="208" spans="1:8">
      <c r="A208" s="33" t="s">
        <v>16</v>
      </c>
      <c r="B208" s="60"/>
      <c r="C208" s="60"/>
      <c r="D208" s="60"/>
      <c r="E208" s="32">
        <f t="shared" si="67"/>
        <v>0</v>
      </c>
      <c r="F208" s="60"/>
      <c r="G208" s="60"/>
      <c r="H208" s="32">
        <f t="shared" si="68"/>
        <v>0</v>
      </c>
    </row>
    <row r="209" spans="1:9">
      <c r="A209" s="31" t="s">
        <v>18</v>
      </c>
      <c r="B209" s="60"/>
      <c r="C209" s="60"/>
      <c r="D209" s="60"/>
      <c r="E209" s="32">
        <f t="shared" si="67"/>
        <v>0</v>
      </c>
      <c r="F209" s="60"/>
      <c r="G209" s="60"/>
      <c r="H209" s="32">
        <f t="shared" si="68"/>
        <v>0</v>
      </c>
    </row>
    <row r="210" spans="1:9">
      <c r="A210" s="29" t="s">
        <v>19</v>
      </c>
      <c r="B210" s="32">
        <f>+B196+B203+B209</f>
        <v>0</v>
      </c>
      <c r="C210" s="32">
        <f t="shared" ref="C210:H210" si="69">+C196+C203+C209</f>
        <v>0</v>
      </c>
      <c r="D210" s="32">
        <f t="shared" si="69"/>
        <v>0</v>
      </c>
      <c r="E210" s="32">
        <f t="shared" si="69"/>
        <v>0</v>
      </c>
      <c r="F210" s="32">
        <f t="shared" si="69"/>
        <v>0</v>
      </c>
      <c r="G210" s="32">
        <f t="shared" si="69"/>
        <v>0</v>
      </c>
      <c r="H210" s="32">
        <f t="shared" si="69"/>
        <v>0</v>
      </c>
    </row>
    <row r="212" spans="1:9">
      <c r="A212" s="35" t="s">
        <v>20</v>
      </c>
      <c r="I212" s="34" t="s">
        <v>28</v>
      </c>
    </row>
    <row r="213" spans="1:9" ht="31.5">
      <c r="A213" s="29" t="s">
        <v>2</v>
      </c>
      <c r="B213" s="30" t="s">
        <v>21</v>
      </c>
      <c r="C213" s="30" t="s">
        <v>22</v>
      </c>
      <c r="D213" s="30" t="s">
        <v>23</v>
      </c>
      <c r="E213" s="30" t="s">
        <v>24</v>
      </c>
      <c r="F213" s="30" t="s">
        <v>25</v>
      </c>
      <c r="G213" s="30" t="s">
        <v>26</v>
      </c>
      <c r="H213" s="30" t="s">
        <v>27</v>
      </c>
      <c r="I213" s="30" t="s">
        <v>19</v>
      </c>
    </row>
    <row r="214" spans="1:9">
      <c r="A214" s="31" t="s">
        <v>10</v>
      </c>
      <c r="B214" s="32">
        <f>SUM(B215:B220)</f>
        <v>0</v>
      </c>
      <c r="C214" s="32">
        <f t="shared" ref="C214:H214" si="70">SUM(C215:C220)</f>
        <v>0</v>
      </c>
      <c r="D214" s="32">
        <f t="shared" si="70"/>
        <v>0</v>
      </c>
      <c r="E214" s="32">
        <f t="shared" si="70"/>
        <v>0</v>
      </c>
      <c r="F214" s="32">
        <f t="shared" si="70"/>
        <v>0</v>
      </c>
      <c r="G214" s="32">
        <f t="shared" si="70"/>
        <v>0</v>
      </c>
      <c r="H214" s="32">
        <f t="shared" si="70"/>
        <v>0</v>
      </c>
      <c r="I214" s="32">
        <f>SUM(B214:H214)</f>
        <v>0</v>
      </c>
    </row>
    <row r="215" spans="1:9">
      <c r="A215" s="33" t="s">
        <v>11</v>
      </c>
      <c r="B215" s="60"/>
      <c r="C215" s="60"/>
      <c r="D215" s="60"/>
      <c r="E215" s="60"/>
      <c r="F215" s="60"/>
      <c r="G215" s="60"/>
      <c r="H215" s="60"/>
      <c r="I215" s="32">
        <f t="shared" ref="I215:I228" si="71">SUM(B215:H215)</f>
        <v>0</v>
      </c>
    </row>
    <row r="216" spans="1:9">
      <c r="A216" s="33" t="s">
        <v>12</v>
      </c>
      <c r="B216" s="60"/>
      <c r="C216" s="60"/>
      <c r="D216" s="60"/>
      <c r="E216" s="60"/>
      <c r="F216" s="60"/>
      <c r="G216" s="60"/>
      <c r="H216" s="60"/>
      <c r="I216" s="32">
        <f t="shared" si="71"/>
        <v>0</v>
      </c>
    </row>
    <row r="217" spans="1:9">
      <c r="A217" s="33" t="s">
        <v>13</v>
      </c>
      <c r="B217" s="60"/>
      <c r="C217" s="60"/>
      <c r="D217" s="60"/>
      <c r="E217" s="60"/>
      <c r="F217" s="60"/>
      <c r="G217" s="60"/>
      <c r="H217" s="60"/>
      <c r="I217" s="32">
        <f t="shared" si="71"/>
        <v>0</v>
      </c>
    </row>
    <row r="218" spans="1:9">
      <c r="A218" s="33" t="s">
        <v>14</v>
      </c>
      <c r="B218" s="60"/>
      <c r="C218" s="60"/>
      <c r="D218" s="60"/>
      <c r="E218" s="60"/>
      <c r="F218" s="60"/>
      <c r="G218" s="60"/>
      <c r="H218" s="60"/>
      <c r="I218" s="32">
        <f t="shared" si="71"/>
        <v>0</v>
      </c>
    </row>
    <row r="219" spans="1:9">
      <c r="A219" s="33" t="s">
        <v>15</v>
      </c>
      <c r="B219" s="60"/>
      <c r="C219" s="60"/>
      <c r="D219" s="60"/>
      <c r="E219" s="60"/>
      <c r="F219" s="60"/>
      <c r="G219" s="60"/>
      <c r="H219" s="60"/>
      <c r="I219" s="32">
        <f t="shared" si="71"/>
        <v>0</v>
      </c>
    </row>
    <row r="220" spans="1:9">
      <c r="A220" s="33" t="s">
        <v>16</v>
      </c>
      <c r="B220" s="60"/>
      <c r="C220" s="60"/>
      <c r="D220" s="60"/>
      <c r="E220" s="60"/>
      <c r="F220" s="60"/>
      <c r="G220" s="60"/>
      <c r="H220" s="60"/>
      <c r="I220" s="32">
        <f t="shared" si="71"/>
        <v>0</v>
      </c>
    </row>
    <row r="221" spans="1:9">
      <c r="A221" s="31" t="s">
        <v>17</v>
      </c>
      <c r="B221" s="32">
        <f>SUM(B222:B226)</f>
        <v>0</v>
      </c>
      <c r="C221" s="32">
        <f t="shared" ref="C221:H221" si="72">SUM(C222:C226)</f>
        <v>0</v>
      </c>
      <c r="D221" s="32">
        <f t="shared" si="72"/>
        <v>0</v>
      </c>
      <c r="E221" s="32">
        <f t="shared" si="72"/>
        <v>0</v>
      </c>
      <c r="F221" s="32">
        <f t="shared" si="72"/>
        <v>0</v>
      </c>
      <c r="G221" s="32">
        <f t="shared" si="72"/>
        <v>0</v>
      </c>
      <c r="H221" s="32">
        <f t="shared" si="72"/>
        <v>0</v>
      </c>
      <c r="I221" s="32">
        <f t="shared" si="71"/>
        <v>0</v>
      </c>
    </row>
    <row r="222" spans="1:9">
      <c r="A222" s="33" t="s">
        <v>11</v>
      </c>
      <c r="B222" s="60"/>
      <c r="C222" s="60"/>
      <c r="D222" s="60"/>
      <c r="E222" s="60"/>
      <c r="F222" s="60"/>
      <c r="G222" s="60"/>
      <c r="H222" s="60"/>
      <c r="I222" s="32">
        <f t="shared" si="71"/>
        <v>0</v>
      </c>
    </row>
    <row r="223" spans="1:9">
      <c r="A223" s="33" t="s">
        <v>13</v>
      </c>
      <c r="B223" s="60"/>
      <c r="C223" s="60"/>
      <c r="D223" s="60"/>
      <c r="E223" s="60"/>
      <c r="F223" s="60"/>
      <c r="G223" s="60"/>
      <c r="H223" s="60"/>
      <c r="I223" s="32">
        <f t="shared" si="71"/>
        <v>0</v>
      </c>
    </row>
    <row r="224" spans="1:9">
      <c r="A224" s="33" t="s">
        <v>14</v>
      </c>
      <c r="B224" s="60"/>
      <c r="C224" s="60"/>
      <c r="D224" s="60"/>
      <c r="E224" s="60"/>
      <c r="F224" s="60"/>
      <c r="G224" s="60"/>
      <c r="H224" s="60"/>
      <c r="I224" s="32">
        <f t="shared" si="71"/>
        <v>0</v>
      </c>
    </row>
    <row r="225" spans="1:9">
      <c r="A225" s="33" t="s">
        <v>15</v>
      </c>
      <c r="B225" s="60"/>
      <c r="C225" s="60"/>
      <c r="D225" s="60"/>
      <c r="E225" s="60"/>
      <c r="F225" s="60"/>
      <c r="G225" s="60"/>
      <c r="H225" s="60"/>
      <c r="I225" s="32">
        <f t="shared" si="71"/>
        <v>0</v>
      </c>
    </row>
    <row r="226" spans="1:9">
      <c r="A226" s="33" t="s">
        <v>16</v>
      </c>
      <c r="B226" s="60"/>
      <c r="C226" s="60"/>
      <c r="D226" s="60"/>
      <c r="E226" s="60"/>
      <c r="F226" s="60"/>
      <c r="G226" s="60"/>
      <c r="H226" s="60"/>
      <c r="I226" s="32">
        <f t="shared" si="71"/>
        <v>0</v>
      </c>
    </row>
    <row r="227" spans="1:9">
      <c r="A227" s="31" t="s">
        <v>18</v>
      </c>
      <c r="B227" s="60"/>
      <c r="C227" s="60"/>
      <c r="D227" s="60"/>
      <c r="E227" s="60"/>
      <c r="F227" s="60"/>
      <c r="G227" s="60"/>
      <c r="H227" s="60"/>
      <c r="I227" s="32">
        <f t="shared" si="71"/>
        <v>0</v>
      </c>
    </row>
    <row r="228" spans="1:9">
      <c r="A228" s="29" t="s">
        <v>19</v>
      </c>
      <c r="B228" s="32">
        <f>+B214+B221+B227</f>
        <v>0</v>
      </c>
      <c r="C228" s="32">
        <f t="shared" ref="C228:H228" si="73">+C214+C221+C227</f>
        <v>0</v>
      </c>
      <c r="D228" s="32">
        <f t="shared" si="73"/>
        <v>0</v>
      </c>
      <c r="E228" s="32">
        <f t="shared" si="73"/>
        <v>0</v>
      </c>
      <c r="F228" s="32">
        <f t="shared" si="73"/>
        <v>0</v>
      </c>
      <c r="G228" s="32">
        <f t="shared" si="73"/>
        <v>0</v>
      </c>
      <c r="H228" s="32">
        <f t="shared" si="73"/>
        <v>0</v>
      </c>
      <c r="I228" s="32">
        <f t="shared" si="71"/>
        <v>0</v>
      </c>
    </row>
    <row r="230" spans="1:9">
      <c r="A230" t="s">
        <v>267</v>
      </c>
    </row>
    <row r="231" spans="1:9">
      <c r="A231" t="s">
        <v>0</v>
      </c>
    </row>
    <row r="232" spans="1:9">
      <c r="A232" s="1" t="s">
        <v>1</v>
      </c>
      <c r="H232" s="34" t="s">
        <v>28</v>
      </c>
    </row>
    <row r="233" spans="1:9" ht="47.25">
      <c r="A233" s="29" t="s">
        <v>2</v>
      </c>
      <c r="B233" s="30" t="s">
        <v>3</v>
      </c>
      <c r="C233" s="30" t="s">
        <v>4</v>
      </c>
      <c r="D233" s="30" t="s">
        <v>5</v>
      </c>
      <c r="E233" s="30" t="s">
        <v>6</v>
      </c>
      <c r="F233" s="30" t="s">
        <v>7</v>
      </c>
      <c r="G233" s="30" t="s">
        <v>8</v>
      </c>
      <c r="H233" s="30" t="s">
        <v>9</v>
      </c>
    </row>
    <row r="234" spans="1:9">
      <c r="A234" s="31" t="s">
        <v>10</v>
      </c>
      <c r="B234" s="32">
        <f>SUM(B235:B240)</f>
        <v>0</v>
      </c>
      <c r="C234" s="32">
        <f t="shared" ref="C234:H234" si="74">SUM(C235:C240)</f>
        <v>0</v>
      </c>
      <c r="D234" s="32">
        <f t="shared" si="74"/>
        <v>0</v>
      </c>
      <c r="E234" s="32">
        <f t="shared" si="74"/>
        <v>0</v>
      </c>
      <c r="F234" s="32">
        <f t="shared" si="74"/>
        <v>0</v>
      </c>
      <c r="G234" s="32">
        <f t="shared" si="74"/>
        <v>0</v>
      </c>
      <c r="H234" s="32">
        <f t="shared" si="74"/>
        <v>0</v>
      </c>
    </row>
    <row r="235" spans="1:9">
      <c r="A235" s="33" t="s">
        <v>11</v>
      </c>
      <c r="B235" s="60"/>
      <c r="C235" s="60"/>
      <c r="D235" s="60"/>
      <c r="E235" s="32">
        <f>+B235+C235-D235</f>
        <v>0</v>
      </c>
      <c r="F235" s="60"/>
      <c r="G235" s="60"/>
      <c r="H235" s="32">
        <f>+E235-F235</f>
        <v>0</v>
      </c>
    </row>
    <row r="236" spans="1:9">
      <c r="A236" s="33" t="s">
        <v>12</v>
      </c>
      <c r="B236" s="60"/>
      <c r="C236" s="60"/>
      <c r="D236" s="60"/>
      <c r="E236" s="32">
        <f t="shared" ref="E236:E240" si="75">+B236+C236-D236</f>
        <v>0</v>
      </c>
      <c r="F236" s="60"/>
      <c r="G236" s="60"/>
      <c r="H236" s="32">
        <f t="shared" ref="H236:H240" si="76">+E236-F236</f>
        <v>0</v>
      </c>
    </row>
    <row r="237" spans="1:9">
      <c r="A237" s="33" t="s">
        <v>13</v>
      </c>
      <c r="B237" s="60"/>
      <c r="C237" s="60"/>
      <c r="D237" s="60"/>
      <c r="E237" s="32">
        <f t="shared" si="75"/>
        <v>0</v>
      </c>
      <c r="F237" s="60"/>
      <c r="G237" s="60"/>
      <c r="H237" s="32">
        <f t="shared" si="76"/>
        <v>0</v>
      </c>
    </row>
    <row r="238" spans="1:9">
      <c r="A238" s="33" t="s">
        <v>14</v>
      </c>
      <c r="B238" s="60"/>
      <c r="C238" s="60"/>
      <c r="D238" s="60"/>
      <c r="E238" s="32">
        <f t="shared" si="75"/>
        <v>0</v>
      </c>
      <c r="F238" s="60"/>
      <c r="G238" s="60"/>
      <c r="H238" s="32">
        <f t="shared" si="76"/>
        <v>0</v>
      </c>
    </row>
    <row r="239" spans="1:9">
      <c r="A239" s="33" t="s">
        <v>15</v>
      </c>
      <c r="B239" s="60"/>
      <c r="C239" s="60"/>
      <c r="D239" s="60"/>
      <c r="E239" s="32">
        <f t="shared" si="75"/>
        <v>0</v>
      </c>
      <c r="F239" s="60"/>
      <c r="G239" s="60"/>
      <c r="H239" s="32">
        <f t="shared" si="76"/>
        <v>0</v>
      </c>
    </row>
    <row r="240" spans="1:9">
      <c r="A240" s="33" t="s">
        <v>16</v>
      </c>
      <c r="B240" s="60"/>
      <c r="C240" s="60"/>
      <c r="D240" s="60"/>
      <c r="E240" s="32">
        <f t="shared" si="75"/>
        <v>0</v>
      </c>
      <c r="F240" s="60"/>
      <c r="G240" s="60"/>
      <c r="H240" s="32">
        <f t="shared" si="76"/>
        <v>0</v>
      </c>
    </row>
    <row r="241" spans="1:9">
      <c r="A241" s="31" t="s">
        <v>17</v>
      </c>
      <c r="B241" s="32">
        <f>SUM(B242:B246)</f>
        <v>0</v>
      </c>
      <c r="C241" s="32">
        <f t="shared" ref="C241:H241" si="77">SUM(C242:C246)</f>
        <v>0</v>
      </c>
      <c r="D241" s="32">
        <f t="shared" si="77"/>
        <v>0</v>
      </c>
      <c r="E241" s="32">
        <f t="shared" si="77"/>
        <v>0</v>
      </c>
      <c r="F241" s="32">
        <f t="shared" si="77"/>
        <v>0</v>
      </c>
      <c r="G241" s="32">
        <f t="shared" si="77"/>
        <v>0</v>
      </c>
      <c r="H241" s="32">
        <f t="shared" si="77"/>
        <v>0</v>
      </c>
    </row>
    <row r="242" spans="1:9">
      <c r="A242" s="33" t="s">
        <v>11</v>
      </c>
      <c r="B242" s="60"/>
      <c r="C242" s="60"/>
      <c r="D242" s="60"/>
      <c r="E242" s="32">
        <f t="shared" ref="E242:E247" si="78">+B242+C242-D242</f>
        <v>0</v>
      </c>
      <c r="F242" s="60"/>
      <c r="G242" s="60"/>
      <c r="H242" s="32">
        <f t="shared" ref="H242:H247" si="79">+E242-F242</f>
        <v>0</v>
      </c>
    </row>
    <row r="243" spans="1:9">
      <c r="A243" s="33" t="s">
        <v>13</v>
      </c>
      <c r="B243" s="60"/>
      <c r="C243" s="60"/>
      <c r="D243" s="60"/>
      <c r="E243" s="32">
        <f t="shared" si="78"/>
        <v>0</v>
      </c>
      <c r="F243" s="60"/>
      <c r="G243" s="60"/>
      <c r="H243" s="32">
        <f t="shared" si="79"/>
        <v>0</v>
      </c>
    </row>
    <row r="244" spans="1:9">
      <c r="A244" s="33" t="s">
        <v>14</v>
      </c>
      <c r="B244" s="60"/>
      <c r="C244" s="60"/>
      <c r="D244" s="60"/>
      <c r="E244" s="32">
        <f t="shared" si="78"/>
        <v>0</v>
      </c>
      <c r="F244" s="60"/>
      <c r="G244" s="60"/>
      <c r="H244" s="32">
        <f t="shared" si="79"/>
        <v>0</v>
      </c>
    </row>
    <row r="245" spans="1:9">
      <c r="A245" s="33" t="s">
        <v>15</v>
      </c>
      <c r="B245" s="60"/>
      <c r="C245" s="60"/>
      <c r="D245" s="60"/>
      <c r="E245" s="32">
        <f t="shared" si="78"/>
        <v>0</v>
      </c>
      <c r="F245" s="60"/>
      <c r="G245" s="60"/>
      <c r="H245" s="32">
        <f t="shared" si="79"/>
        <v>0</v>
      </c>
    </row>
    <row r="246" spans="1:9">
      <c r="A246" s="33" t="s">
        <v>16</v>
      </c>
      <c r="B246" s="60"/>
      <c r="C246" s="60"/>
      <c r="D246" s="60"/>
      <c r="E246" s="32">
        <f t="shared" si="78"/>
        <v>0</v>
      </c>
      <c r="F246" s="60"/>
      <c r="G246" s="60"/>
      <c r="H246" s="32">
        <f t="shared" si="79"/>
        <v>0</v>
      </c>
    </row>
    <row r="247" spans="1:9">
      <c r="A247" s="31" t="s">
        <v>18</v>
      </c>
      <c r="B247" s="60"/>
      <c r="C247" s="60"/>
      <c r="D247" s="60"/>
      <c r="E247" s="32">
        <f t="shared" si="78"/>
        <v>0</v>
      </c>
      <c r="F247" s="60"/>
      <c r="G247" s="60"/>
      <c r="H247" s="32">
        <f t="shared" si="79"/>
        <v>0</v>
      </c>
    </row>
    <row r="248" spans="1:9">
      <c r="A248" s="29" t="s">
        <v>19</v>
      </c>
      <c r="B248" s="32">
        <f>+B234+B241+B247</f>
        <v>0</v>
      </c>
      <c r="C248" s="32">
        <f t="shared" ref="C248:H248" si="80">+C234+C241+C247</f>
        <v>0</v>
      </c>
      <c r="D248" s="32">
        <f t="shared" si="80"/>
        <v>0</v>
      </c>
      <c r="E248" s="32">
        <f t="shared" si="80"/>
        <v>0</v>
      </c>
      <c r="F248" s="32">
        <f t="shared" si="80"/>
        <v>0</v>
      </c>
      <c r="G248" s="32">
        <f t="shared" si="80"/>
        <v>0</v>
      </c>
      <c r="H248" s="32">
        <f t="shared" si="80"/>
        <v>0</v>
      </c>
    </row>
    <row r="250" spans="1:9">
      <c r="A250" s="35" t="s">
        <v>20</v>
      </c>
      <c r="I250" s="34" t="s">
        <v>28</v>
      </c>
    </row>
    <row r="251" spans="1:9" ht="31.5">
      <c r="A251" s="29" t="s">
        <v>2</v>
      </c>
      <c r="B251" s="30" t="s">
        <v>21</v>
      </c>
      <c r="C251" s="30" t="s">
        <v>22</v>
      </c>
      <c r="D251" s="30" t="s">
        <v>23</v>
      </c>
      <c r="E251" s="30" t="s">
        <v>24</v>
      </c>
      <c r="F251" s="30" t="s">
        <v>25</v>
      </c>
      <c r="G251" s="30" t="s">
        <v>26</v>
      </c>
      <c r="H251" s="30" t="s">
        <v>27</v>
      </c>
      <c r="I251" s="30" t="s">
        <v>19</v>
      </c>
    </row>
    <row r="252" spans="1:9">
      <c r="A252" s="31" t="s">
        <v>10</v>
      </c>
      <c r="B252" s="32">
        <f>SUM(B253:B258)</f>
        <v>0</v>
      </c>
      <c r="C252" s="32">
        <f t="shared" ref="C252:H252" si="81">SUM(C253:C258)</f>
        <v>0</v>
      </c>
      <c r="D252" s="32">
        <f t="shared" si="81"/>
        <v>0</v>
      </c>
      <c r="E252" s="32">
        <f t="shared" si="81"/>
        <v>0</v>
      </c>
      <c r="F252" s="32">
        <f t="shared" si="81"/>
        <v>0</v>
      </c>
      <c r="G252" s="32">
        <f t="shared" si="81"/>
        <v>0</v>
      </c>
      <c r="H252" s="32">
        <f t="shared" si="81"/>
        <v>0</v>
      </c>
      <c r="I252" s="32">
        <f>SUM(B252:H252)</f>
        <v>0</v>
      </c>
    </row>
    <row r="253" spans="1:9">
      <c r="A253" s="33" t="s">
        <v>11</v>
      </c>
      <c r="B253" s="60"/>
      <c r="C253" s="60"/>
      <c r="D253" s="60"/>
      <c r="E253" s="60"/>
      <c r="F253" s="60"/>
      <c r="G253" s="60"/>
      <c r="H253" s="60"/>
      <c r="I253" s="32">
        <f t="shared" ref="I253:I266" si="82">SUM(B253:H253)</f>
        <v>0</v>
      </c>
    </row>
    <row r="254" spans="1:9">
      <c r="A254" s="33" t="s">
        <v>12</v>
      </c>
      <c r="B254" s="60"/>
      <c r="C254" s="60"/>
      <c r="D254" s="60"/>
      <c r="E254" s="60"/>
      <c r="F254" s="60"/>
      <c r="G254" s="60"/>
      <c r="H254" s="60"/>
      <c r="I254" s="32">
        <f t="shared" si="82"/>
        <v>0</v>
      </c>
    </row>
    <row r="255" spans="1:9">
      <c r="A255" s="33" t="s">
        <v>13</v>
      </c>
      <c r="B255" s="60"/>
      <c r="C255" s="60"/>
      <c r="D255" s="60"/>
      <c r="E255" s="60"/>
      <c r="F255" s="60"/>
      <c r="G255" s="60"/>
      <c r="H255" s="60"/>
      <c r="I255" s="32">
        <f t="shared" si="82"/>
        <v>0</v>
      </c>
    </row>
    <row r="256" spans="1:9">
      <c r="A256" s="33" t="s">
        <v>14</v>
      </c>
      <c r="B256" s="60"/>
      <c r="C256" s="60"/>
      <c r="D256" s="60"/>
      <c r="E256" s="60"/>
      <c r="F256" s="60"/>
      <c r="G256" s="60"/>
      <c r="H256" s="60"/>
      <c r="I256" s="32">
        <f t="shared" si="82"/>
        <v>0</v>
      </c>
    </row>
    <row r="257" spans="1:9">
      <c r="A257" s="33" t="s">
        <v>15</v>
      </c>
      <c r="B257" s="60"/>
      <c r="C257" s="60"/>
      <c r="D257" s="60"/>
      <c r="E257" s="60"/>
      <c r="F257" s="60"/>
      <c r="G257" s="60"/>
      <c r="H257" s="60"/>
      <c r="I257" s="32">
        <f t="shared" si="82"/>
        <v>0</v>
      </c>
    </row>
    <row r="258" spans="1:9">
      <c r="A258" s="33" t="s">
        <v>16</v>
      </c>
      <c r="B258" s="60"/>
      <c r="C258" s="60"/>
      <c r="D258" s="60"/>
      <c r="E258" s="60"/>
      <c r="F258" s="60"/>
      <c r="G258" s="60"/>
      <c r="H258" s="60"/>
      <c r="I258" s="32">
        <f t="shared" si="82"/>
        <v>0</v>
      </c>
    </row>
    <row r="259" spans="1:9">
      <c r="A259" s="31" t="s">
        <v>17</v>
      </c>
      <c r="B259" s="32">
        <f>SUM(B260:B264)</f>
        <v>0</v>
      </c>
      <c r="C259" s="32">
        <f t="shared" ref="C259:H259" si="83">SUM(C260:C264)</f>
        <v>0</v>
      </c>
      <c r="D259" s="32">
        <f t="shared" si="83"/>
        <v>0</v>
      </c>
      <c r="E259" s="32">
        <f t="shared" si="83"/>
        <v>0</v>
      </c>
      <c r="F259" s="32">
        <f t="shared" si="83"/>
        <v>0</v>
      </c>
      <c r="G259" s="32">
        <f t="shared" si="83"/>
        <v>0</v>
      </c>
      <c r="H259" s="32">
        <f t="shared" si="83"/>
        <v>0</v>
      </c>
      <c r="I259" s="32">
        <f>SUM(B259:H259)</f>
        <v>0</v>
      </c>
    </row>
    <row r="260" spans="1:9">
      <c r="A260" s="33" t="s">
        <v>11</v>
      </c>
      <c r="B260" s="60"/>
      <c r="C260" s="60"/>
      <c r="D260" s="60"/>
      <c r="E260" s="60"/>
      <c r="F260" s="60"/>
      <c r="G260" s="60"/>
      <c r="H260" s="60"/>
      <c r="I260" s="32">
        <f t="shared" si="82"/>
        <v>0</v>
      </c>
    </row>
    <row r="261" spans="1:9">
      <c r="A261" s="33" t="s">
        <v>13</v>
      </c>
      <c r="B261" s="60"/>
      <c r="C261" s="60"/>
      <c r="D261" s="60"/>
      <c r="E261" s="60"/>
      <c r="F261" s="60"/>
      <c r="G261" s="60"/>
      <c r="H261" s="60"/>
      <c r="I261" s="32">
        <f t="shared" si="82"/>
        <v>0</v>
      </c>
    </row>
    <row r="262" spans="1:9">
      <c r="A262" s="33" t="s">
        <v>14</v>
      </c>
      <c r="B262" s="60"/>
      <c r="C262" s="60"/>
      <c r="D262" s="60"/>
      <c r="E262" s="60"/>
      <c r="F262" s="60"/>
      <c r="G262" s="60"/>
      <c r="H262" s="60"/>
      <c r="I262" s="32">
        <f t="shared" si="82"/>
        <v>0</v>
      </c>
    </row>
    <row r="263" spans="1:9">
      <c r="A263" s="33" t="s">
        <v>15</v>
      </c>
      <c r="B263" s="60"/>
      <c r="C263" s="60"/>
      <c r="D263" s="60"/>
      <c r="E263" s="60"/>
      <c r="F263" s="60"/>
      <c r="G263" s="60"/>
      <c r="H263" s="60"/>
      <c r="I263" s="32">
        <f t="shared" si="82"/>
        <v>0</v>
      </c>
    </row>
    <row r="264" spans="1:9">
      <c r="A264" s="33" t="s">
        <v>16</v>
      </c>
      <c r="B264" s="60"/>
      <c r="C264" s="60"/>
      <c r="D264" s="60"/>
      <c r="E264" s="60"/>
      <c r="F264" s="60"/>
      <c r="G264" s="60"/>
      <c r="H264" s="60"/>
      <c r="I264" s="32">
        <f t="shared" si="82"/>
        <v>0</v>
      </c>
    </row>
    <row r="265" spans="1:9">
      <c r="A265" s="31" t="s">
        <v>18</v>
      </c>
      <c r="B265" s="60"/>
      <c r="C265" s="60"/>
      <c r="D265" s="60"/>
      <c r="E265" s="60"/>
      <c r="F265" s="60"/>
      <c r="G265" s="60"/>
      <c r="H265" s="60"/>
      <c r="I265" s="32">
        <f t="shared" si="82"/>
        <v>0</v>
      </c>
    </row>
    <row r="266" spans="1:9">
      <c r="A266" s="29" t="s">
        <v>19</v>
      </c>
      <c r="B266" s="32">
        <f>+B252+B259+B265</f>
        <v>0</v>
      </c>
      <c r="C266" s="32">
        <f t="shared" ref="C266:H266" si="84">+C252+C259+C265</f>
        <v>0</v>
      </c>
      <c r="D266" s="32">
        <f t="shared" si="84"/>
        <v>0</v>
      </c>
      <c r="E266" s="32">
        <f t="shared" si="84"/>
        <v>0</v>
      </c>
      <c r="F266" s="32">
        <f t="shared" si="84"/>
        <v>0</v>
      </c>
      <c r="G266" s="32">
        <f t="shared" si="84"/>
        <v>0</v>
      </c>
      <c r="H266" s="32">
        <f t="shared" si="84"/>
        <v>0</v>
      </c>
      <c r="I266" s="32">
        <f t="shared" si="82"/>
        <v>0</v>
      </c>
    </row>
    <row r="268" spans="1:9">
      <c r="A268" t="s">
        <v>268</v>
      </c>
    </row>
    <row r="269" spans="1:9">
      <c r="A269" t="s">
        <v>0</v>
      </c>
    </row>
    <row r="270" spans="1:9">
      <c r="A270" s="1" t="s">
        <v>1</v>
      </c>
      <c r="H270" s="34" t="s">
        <v>28</v>
      </c>
    </row>
    <row r="271" spans="1:9" ht="47.25">
      <c r="A271" s="29" t="s">
        <v>2</v>
      </c>
      <c r="B271" s="30" t="s">
        <v>3</v>
      </c>
      <c r="C271" s="30" t="s">
        <v>4</v>
      </c>
      <c r="D271" s="30" t="s">
        <v>5</v>
      </c>
      <c r="E271" s="30" t="s">
        <v>6</v>
      </c>
      <c r="F271" s="30" t="s">
        <v>7</v>
      </c>
      <c r="G271" s="30" t="s">
        <v>8</v>
      </c>
      <c r="H271" s="30" t="s">
        <v>9</v>
      </c>
    </row>
    <row r="272" spans="1:9">
      <c r="A272" s="31" t="s">
        <v>10</v>
      </c>
      <c r="B272" s="32">
        <f>SUM(B273:B278)</f>
        <v>45146265</v>
      </c>
      <c r="C272" s="32">
        <f t="shared" ref="C272:H272" si="85">SUM(C273:C278)</f>
        <v>0</v>
      </c>
      <c r="D272" s="32">
        <f t="shared" si="85"/>
        <v>2268000</v>
      </c>
      <c r="E272" s="32">
        <f t="shared" si="85"/>
        <v>42878265</v>
      </c>
      <c r="F272" s="32">
        <f t="shared" si="85"/>
        <v>4287380</v>
      </c>
      <c r="G272" s="32">
        <f t="shared" si="85"/>
        <v>2143690</v>
      </c>
      <c r="H272" s="32">
        <f t="shared" si="85"/>
        <v>38590885</v>
      </c>
    </row>
    <row r="273" spans="1:9">
      <c r="A273" s="33" t="s">
        <v>11</v>
      </c>
      <c r="B273" s="60">
        <v>10181100</v>
      </c>
      <c r="C273" s="60"/>
      <c r="D273" s="60"/>
      <c r="E273" s="32">
        <f>+B273+C273-D273</f>
        <v>10181100</v>
      </c>
      <c r="F273" s="60"/>
      <c r="G273" s="60"/>
      <c r="H273" s="32">
        <f>+E273-F273</f>
        <v>10181100</v>
      </c>
    </row>
    <row r="274" spans="1:9">
      <c r="A274" s="33" t="s">
        <v>12</v>
      </c>
      <c r="B274" s="60"/>
      <c r="C274" s="60"/>
      <c r="D274" s="60"/>
      <c r="E274" s="32">
        <f t="shared" ref="E274:E278" si="86">+B274+C274-D274</f>
        <v>0</v>
      </c>
      <c r="F274" s="60"/>
      <c r="G274" s="60"/>
      <c r="H274" s="32">
        <f t="shared" ref="H274:H278" si="87">+E274-F274</f>
        <v>0</v>
      </c>
    </row>
    <row r="275" spans="1:9">
      <c r="A275" s="33" t="s">
        <v>13</v>
      </c>
      <c r="B275" s="60">
        <v>30938955</v>
      </c>
      <c r="C275" s="60"/>
      <c r="D275" s="60"/>
      <c r="E275" s="32">
        <f t="shared" si="86"/>
        <v>30938955</v>
      </c>
      <c r="F275" s="60">
        <v>4145818</v>
      </c>
      <c r="G275" s="60">
        <v>2072909</v>
      </c>
      <c r="H275" s="32">
        <f t="shared" si="87"/>
        <v>26793137</v>
      </c>
    </row>
    <row r="276" spans="1:9">
      <c r="A276" s="33" t="s">
        <v>14</v>
      </c>
      <c r="B276" s="60">
        <v>1758210</v>
      </c>
      <c r="C276" s="60"/>
      <c r="D276" s="60"/>
      <c r="E276" s="32">
        <f t="shared" si="86"/>
        <v>1758210</v>
      </c>
      <c r="F276" s="60">
        <v>141562</v>
      </c>
      <c r="G276" s="60">
        <v>70781</v>
      </c>
      <c r="H276" s="32">
        <f t="shared" si="87"/>
        <v>1616648</v>
      </c>
    </row>
    <row r="277" spans="1:9">
      <c r="A277" s="33" t="s">
        <v>15</v>
      </c>
      <c r="B277" s="60"/>
      <c r="C277" s="60"/>
      <c r="D277" s="60"/>
      <c r="E277" s="32">
        <f t="shared" si="86"/>
        <v>0</v>
      </c>
      <c r="F277" s="60"/>
      <c r="G277" s="60"/>
      <c r="H277" s="32">
        <f t="shared" si="87"/>
        <v>0</v>
      </c>
    </row>
    <row r="278" spans="1:9">
      <c r="A278" s="33" t="s">
        <v>16</v>
      </c>
      <c r="B278" s="60">
        <v>2268000</v>
      </c>
      <c r="C278" s="60"/>
      <c r="D278" s="60">
        <v>2268000</v>
      </c>
      <c r="E278" s="32">
        <f t="shared" si="86"/>
        <v>0</v>
      </c>
      <c r="F278" s="60"/>
      <c r="G278" s="60"/>
      <c r="H278" s="32">
        <f t="shared" si="87"/>
        <v>0</v>
      </c>
    </row>
    <row r="279" spans="1:9">
      <c r="A279" s="31" t="s">
        <v>17</v>
      </c>
      <c r="B279" s="32">
        <f>SUM(B280:B284)</f>
        <v>0</v>
      </c>
      <c r="C279" s="32">
        <f t="shared" ref="C279:G279" si="88">SUM(C280:C284)</f>
        <v>0</v>
      </c>
      <c r="D279" s="32">
        <f t="shared" si="88"/>
        <v>0</v>
      </c>
      <c r="E279" s="32">
        <f t="shared" si="88"/>
        <v>0</v>
      </c>
      <c r="F279" s="32">
        <f t="shared" si="88"/>
        <v>0</v>
      </c>
      <c r="G279" s="32">
        <f t="shared" si="88"/>
        <v>0</v>
      </c>
      <c r="H279" s="32">
        <f>SUM(H280:H284)</f>
        <v>0</v>
      </c>
    </row>
    <row r="280" spans="1:9">
      <c r="A280" s="33" t="s">
        <v>11</v>
      </c>
      <c r="B280" s="60"/>
      <c r="C280" s="60"/>
      <c r="D280" s="60"/>
      <c r="E280" s="32">
        <f t="shared" ref="E280:E285" si="89">+B280+C280-D280</f>
        <v>0</v>
      </c>
      <c r="F280" s="60"/>
      <c r="G280" s="60"/>
      <c r="H280" s="32">
        <f t="shared" ref="H280:H285" si="90">+E280-F280</f>
        <v>0</v>
      </c>
    </row>
    <row r="281" spans="1:9">
      <c r="A281" s="33" t="s">
        <v>13</v>
      </c>
      <c r="B281" s="60"/>
      <c r="C281" s="60"/>
      <c r="D281" s="60"/>
      <c r="E281" s="32">
        <f t="shared" si="89"/>
        <v>0</v>
      </c>
      <c r="F281" s="60"/>
      <c r="G281" s="60"/>
      <c r="H281" s="32">
        <f t="shared" si="90"/>
        <v>0</v>
      </c>
    </row>
    <row r="282" spans="1:9">
      <c r="A282" s="33" t="s">
        <v>14</v>
      </c>
      <c r="B282" s="60"/>
      <c r="C282" s="60"/>
      <c r="D282" s="60"/>
      <c r="E282" s="32">
        <f t="shared" si="89"/>
        <v>0</v>
      </c>
      <c r="F282" s="60"/>
      <c r="G282" s="60"/>
      <c r="H282" s="32">
        <f t="shared" si="90"/>
        <v>0</v>
      </c>
    </row>
    <row r="283" spans="1:9">
      <c r="A283" s="33" t="s">
        <v>15</v>
      </c>
      <c r="B283" s="60"/>
      <c r="C283" s="60"/>
      <c r="D283" s="60"/>
      <c r="E283" s="32">
        <f t="shared" si="89"/>
        <v>0</v>
      </c>
      <c r="F283" s="60"/>
      <c r="G283" s="60"/>
      <c r="H283" s="32">
        <f t="shared" si="90"/>
        <v>0</v>
      </c>
    </row>
    <row r="284" spans="1:9">
      <c r="A284" s="33" t="s">
        <v>16</v>
      </c>
      <c r="B284" s="60"/>
      <c r="C284" s="60"/>
      <c r="D284" s="60"/>
      <c r="E284" s="32">
        <f t="shared" si="89"/>
        <v>0</v>
      </c>
      <c r="F284" s="60"/>
      <c r="G284" s="60"/>
      <c r="H284" s="32">
        <f t="shared" si="90"/>
        <v>0</v>
      </c>
    </row>
    <row r="285" spans="1:9">
      <c r="A285" s="31" t="s">
        <v>18</v>
      </c>
      <c r="B285" s="60">
        <v>1744200</v>
      </c>
      <c r="C285" s="60"/>
      <c r="D285" s="60"/>
      <c r="E285" s="32">
        <f t="shared" si="89"/>
        <v>1744200</v>
      </c>
      <c r="F285" s="60">
        <v>476310</v>
      </c>
      <c r="G285" s="60">
        <v>200890</v>
      </c>
      <c r="H285" s="32">
        <f t="shared" si="90"/>
        <v>1267890</v>
      </c>
    </row>
    <row r="286" spans="1:9">
      <c r="A286" s="29" t="s">
        <v>19</v>
      </c>
      <c r="B286" s="32">
        <f>+B272+B279+B285</f>
        <v>46890465</v>
      </c>
      <c r="C286" s="32">
        <f t="shared" ref="C286:H286" si="91">+C272+C279+C285</f>
        <v>0</v>
      </c>
      <c r="D286" s="32">
        <f t="shared" si="91"/>
        <v>2268000</v>
      </c>
      <c r="E286" s="32">
        <f t="shared" si="91"/>
        <v>44622465</v>
      </c>
      <c r="F286" s="32">
        <f t="shared" si="91"/>
        <v>4763690</v>
      </c>
      <c r="G286" s="32">
        <f t="shared" si="91"/>
        <v>2344580</v>
      </c>
      <c r="H286" s="32">
        <f t="shared" si="91"/>
        <v>39858775</v>
      </c>
    </row>
    <row r="288" spans="1:9">
      <c r="A288" s="35" t="s">
        <v>20</v>
      </c>
      <c r="I288" s="34" t="s">
        <v>28</v>
      </c>
    </row>
    <row r="289" spans="1:9" ht="31.5">
      <c r="A289" s="29" t="s">
        <v>2</v>
      </c>
      <c r="B289" s="30" t="s">
        <v>21</v>
      </c>
      <c r="C289" s="30" t="s">
        <v>22</v>
      </c>
      <c r="D289" s="30" t="s">
        <v>23</v>
      </c>
      <c r="E289" s="30" t="s">
        <v>24</v>
      </c>
      <c r="F289" s="30" t="s">
        <v>25</v>
      </c>
      <c r="G289" s="30" t="s">
        <v>26</v>
      </c>
      <c r="H289" s="30" t="s">
        <v>27</v>
      </c>
      <c r="I289" s="30" t="s">
        <v>19</v>
      </c>
    </row>
    <row r="290" spans="1:9">
      <c r="A290" s="31" t="s">
        <v>10</v>
      </c>
      <c r="B290" s="32">
        <f>SUM(B291:B296)</f>
        <v>0</v>
      </c>
      <c r="C290" s="32">
        <f t="shared" ref="C290:H290" si="92">SUM(C291:C296)</f>
        <v>0</v>
      </c>
      <c r="D290" s="32">
        <f t="shared" si="92"/>
        <v>0</v>
      </c>
      <c r="E290" s="32">
        <f t="shared" si="92"/>
        <v>0</v>
      </c>
      <c r="F290" s="32">
        <f t="shared" si="92"/>
        <v>38590885</v>
      </c>
      <c r="G290" s="32">
        <f t="shared" si="92"/>
        <v>0</v>
      </c>
      <c r="H290" s="32">
        <f t="shared" si="92"/>
        <v>0</v>
      </c>
      <c r="I290" s="32">
        <f>SUM(B290:H290)</f>
        <v>38590885</v>
      </c>
    </row>
    <row r="291" spans="1:9">
      <c r="A291" s="33" t="s">
        <v>11</v>
      </c>
      <c r="B291" s="60"/>
      <c r="C291" s="60"/>
      <c r="D291" s="60"/>
      <c r="E291" s="60"/>
      <c r="F291" s="60">
        <f>H273</f>
        <v>10181100</v>
      </c>
      <c r="G291" s="60"/>
      <c r="H291" s="60"/>
      <c r="I291" s="32">
        <f t="shared" ref="I291:I304" si="93">SUM(B291:H291)</f>
        <v>10181100</v>
      </c>
    </row>
    <row r="292" spans="1:9">
      <c r="A292" s="33" t="s">
        <v>12</v>
      </c>
      <c r="B292" s="60"/>
      <c r="C292" s="60"/>
      <c r="D292" s="60"/>
      <c r="E292" s="60"/>
      <c r="F292" s="60">
        <f t="shared" ref="F292:F295" si="94">H274</f>
        <v>0</v>
      </c>
      <c r="G292" s="60"/>
      <c r="H292" s="60"/>
      <c r="I292" s="32">
        <f t="shared" si="93"/>
        <v>0</v>
      </c>
    </row>
    <row r="293" spans="1:9">
      <c r="A293" s="33" t="s">
        <v>13</v>
      </c>
      <c r="B293" s="60"/>
      <c r="C293" s="60"/>
      <c r="D293" s="60"/>
      <c r="E293" s="60"/>
      <c r="F293" s="60">
        <f t="shared" si="94"/>
        <v>26793137</v>
      </c>
      <c r="G293" s="60"/>
      <c r="H293" s="60"/>
      <c r="I293" s="32">
        <f t="shared" si="93"/>
        <v>26793137</v>
      </c>
    </row>
    <row r="294" spans="1:9">
      <c r="A294" s="33" t="s">
        <v>14</v>
      </c>
      <c r="B294" s="60"/>
      <c r="C294" s="60"/>
      <c r="D294" s="60"/>
      <c r="E294" s="60"/>
      <c r="F294" s="60">
        <f t="shared" si="94"/>
        <v>1616648</v>
      </c>
      <c r="G294" s="60"/>
      <c r="H294" s="60"/>
      <c r="I294" s="32">
        <f t="shared" si="93"/>
        <v>1616648</v>
      </c>
    </row>
    <row r="295" spans="1:9">
      <c r="A295" s="33" t="s">
        <v>15</v>
      </c>
      <c r="B295" s="60"/>
      <c r="C295" s="60"/>
      <c r="D295" s="60"/>
      <c r="E295" s="60"/>
      <c r="F295" s="60">
        <f t="shared" si="94"/>
        <v>0</v>
      </c>
      <c r="G295" s="60"/>
      <c r="H295" s="60"/>
      <c r="I295" s="32">
        <f t="shared" si="93"/>
        <v>0</v>
      </c>
    </row>
    <row r="296" spans="1:9">
      <c r="A296" s="33" t="s">
        <v>16</v>
      </c>
      <c r="B296" s="60"/>
      <c r="C296" s="60"/>
      <c r="D296" s="60"/>
      <c r="E296" s="60"/>
      <c r="F296" s="60">
        <f>H278</f>
        <v>0</v>
      </c>
      <c r="G296" s="60"/>
      <c r="H296" s="60"/>
      <c r="I296" s="32">
        <f t="shared" si="93"/>
        <v>0</v>
      </c>
    </row>
    <row r="297" spans="1:9">
      <c r="A297" s="31" t="s">
        <v>17</v>
      </c>
      <c r="B297" s="32">
        <f>SUM(B298:B302)</f>
        <v>0</v>
      </c>
      <c r="C297" s="32">
        <f t="shared" ref="C297:H297" si="95">SUM(C298:C302)</f>
        <v>0</v>
      </c>
      <c r="D297" s="32">
        <f t="shared" si="95"/>
        <v>0</v>
      </c>
      <c r="E297" s="32">
        <f t="shared" si="95"/>
        <v>0</v>
      </c>
      <c r="F297" s="32">
        <f t="shared" si="95"/>
        <v>0</v>
      </c>
      <c r="G297" s="32">
        <f t="shared" si="95"/>
        <v>0</v>
      </c>
      <c r="H297" s="32">
        <f t="shared" si="95"/>
        <v>0</v>
      </c>
      <c r="I297" s="32">
        <f t="shared" si="93"/>
        <v>0</v>
      </c>
    </row>
    <row r="298" spans="1:9">
      <c r="A298" s="33" t="s">
        <v>11</v>
      </c>
      <c r="B298" s="60"/>
      <c r="C298" s="60"/>
      <c r="D298" s="60"/>
      <c r="E298" s="60"/>
      <c r="F298" s="60">
        <f>H280</f>
        <v>0</v>
      </c>
      <c r="G298" s="60"/>
      <c r="H298" s="60"/>
      <c r="I298" s="32">
        <f t="shared" si="93"/>
        <v>0</v>
      </c>
    </row>
    <row r="299" spans="1:9">
      <c r="A299" s="33" t="s">
        <v>13</v>
      </c>
      <c r="B299" s="60"/>
      <c r="C299" s="60"/>
      <c r="D299" s="60"/>
      <c r="E299" s="60"/>
      <c r="F299" s="60">
        <f t="shared" ref="F299:F303" si="96">H281</f>
        <v>0</v>
      </c>
      <c r="G299" s="60"/>
      <c r="H299" s="60"/>
      <c r="I299" s="32">
        <f t="shared" si="93"/>
        <v>0</v>
      </c>
    </row>
    <row r="300" spans="1:9">
      <c r="A300" s="33" t="s">
        <v>14</v>
      </c>
      <c r="B300" s="60"/>
      <c r="C300" s="60"/>
      <c r="D300" s="60"/>
      <c r="E300" s="60"/>
      <c r="F300" s="60">
        <f t="shared" si="96"/>
        <v>0</v>
      </c>
      <c r="G300" s="60"/>
      <c r="H300" s="60"/>
      <c r="I300" s="32">
        <f t="shared" si="93"/>
        <v>0</v>
      </c>
    </row>
    <row r="301" spans="1:9">
      <c r="A301" s="33" t="s">
        <v>15</v>
      </c>
      <c r="B301" s="60"/>
      <c r="C301" s="60"/>
      <c r="D301" s="60"/>
      <c r="E301" s="60"/>
      <c r="F301" s="60">
        <f t="shared" si="96"/>
        <v>0</v>
      </c>
      <c r="G301" s="60"/>
      <c r="H301" s="60"/>
      <c r="I301" s="32">
        <f t="shared" si="93"/>
        <v>0</v>
      </c>
    </row>
    <row r="302" spans="1:9">
      <c r="A302" s="33" t="s">
        <v>16</v>
      </c>
      <c r="B302" s="60"/>
      <c r="C302" s="60"/>
      <c r="D302" s="60"/>
      <c r="E302" s="60"/>
      <c r="F302" s="60">
        <f t="shared" si="96"/>
        <v>0</v>
      </c>
      <c r="G302" s="60"/>
      <c r="H302" s="60"/>
      <c r="I302" s="32">
        <f t="shared" si="93"/>
        <v>0</v>
      </c>
    </row>
    <row r="303" spans="1:9">
      <c r="A303" s="31" t="s">
        <v>18</v>
      </c>
      <c r="B303" s="60"/>
      <c r="C303" s="60"/>
      <c r="D303" s="60"/>
      <c r="E303" s="60"/>
      <c r="F303" s="60">
        <f t="shared" si="96"/>
        <v>1267890</v>
      </c>
      <c r="G303" s="60"/>
      <c r="H303" s="60"/>
      <c r="I303" s="32">
        <f t="shared" si="93"/>
        <v>1267890</v>
      </c>
    </row>
    <row r="304" spans="1:9">
      <c r="A304" s="29" t="s">
        <v>19</v>
      </c>
      <c r="B304" s="32">
        <f>+B290+B297+B303</f>
        <v>0</v>
      </c>
      <c r="C304" s="32">
        <f t="shared" ref="C304:H304" si="97">+C290+C297+C303</f>
        <v>0</v>
      </c>
      <c r="D304" s="32">
        <f t="shared" si="97"/>
        <v>0</v>
      </c>
      <c r="E304" s="32">
        <f t="shared" si="97"/>
        <v>0</v>
      </c>
      <c r="F304" s="32">
        <f t="shared" si="97"/>
        <v>39858775</v>
      </c>
      <c r="G304" s="32">
        <f t="shared" si="97"/>
        <v>0</v>
      </c>
      <c r="H304" s="32">
        <f t="shared" si="97"/>
        <v>0</v>
      </c>
      <c r="I304" s="32">
        <f t="shared" si="93"/>
        <v>39858775</v>
      </c>
    </row>
    <row r="306" spans="1:8">
      <c r="A306" t="s">
        <v>269</v>
      </c>
    </row>
    <row r="307" spans="1:8">
      <c r="A307" t="s">
        <v>0</v>
      </c>
    </row>
    <row r="308" spans="1:8">
      <c r="A308" s="1" t="s">
        <v>1</v>
      </c>
      <c r="H308" s="34" t="s">
        <v>28</v>
      </c>
    </row>
    <row r="309" spans="1:8" ht="47.25">
      <c r="A309" s="29" t="s">
        <v>2</v>
      </c>
      <c r="B309" s="30" t="s">
        <v>3</v>
      </c>
      <c r="C309" s="30" t="s">
        <v>4</v>
      </c>
      <c r="D309" s="30" t="s">
        <v>5</v>
      </c>
      <c r="E309" s="30" t="s">
        <v>6</v>
      </c>
      <c r="F309" s="30" t="s">
        <v>7</v>
      </c>
      <c r="G309" s="30" t="s">
        <v>8</v>
      </c>
      <c r="H309" s="30" t="s">
        <v>9</v>
      </c>
    </row>
    <row r="310" spans="1:8">
      <c r="A310" s="31" t="s">
        <v>10</v>
      </c>
      <c r="B310" s="32">
        <f>SUM(B311:B316)</f>
        <v>0</v>
      </c>
      <c r="C310" s="32">
        <f t="shared" ref="C310:H310" si="98">SUM(C311:C316)</f>
        <v>0</v>
      </c>
      <c r="D310" s="32">
        <f t="shared" si="98"/>
        <v>0</v>
      </c>
      <c r="E310" s="32">
        <f t="shared" si="98"/>
        <v>0</v>
      </c>
      <c r="F310" s="32">
        <f t="shared" si="98"/>
        <v>0</v>
      </c>
      <c r="G310" s="32">
        <f t="shared" si="98"/>
        <v>0</v>
      </c>
      <c r="H310" s="32">
        <f t="shared" si="98"/>
        <v>0</v>
      </c>
    </row>
    <row r="311" spans="1:8">
      <c r="A311" s="33" t="s">
        <v>11</v>
      </c>
      <c r="B311" s="60"/>
      <c r="C311" s="60"/>
      <c r="D311" s="60"/>
      <c r="E311" s="32">
        <f>+B311+C311-D311</f>
        <v>0</v>
      </c>
      <c r="F311" s="60"/>
      <c r="G311" s="60"/>
      <c r="H311" s="32">
        <f>+E311-F311</f>
        <v>0</v>
      </c>
    </row>
    <row r="312" spans="1:8">
      <c r="A312" s="33" t="s">
        <v>12</v>
      </c>
      <c r="B312" s="60"/>
      <c r="C312" s="60"/>
      <c r="D312" s="60"/>
      <c r="E312" s="32">
        <f t="shared" ref="E312:E316" si="99">+B312+C312-D312</f>
        <v>0</v>
      </c>
      <c r="F312" s="60"/>
      <c r="G312" s="60"/>
      <c r="H312" s="32">
        <f t="shared" ref="H312:H316" si="100">+E312-F312</f>
        <v>0</v>
      </c>
    </row>
    <row r="313" spans="1:8">
      <c r="A313" s="33" t="s">
        <v>13</v>
      </c>
      <c r="B313" s="60"/>
      <c r="C313" s="60"/>
      <c r="D313" s="60"/>
      <c r="E313" s="32">
        <f t="shared" si="99"/>
        <v>0</v>
      </c>
      <c r="F313" s="60"/>
      <c r="G313" s="60"/>
      <c r="H313" s="32">
        <f t="shared" si="100"/>
        <v>0</v>
      </c>
    </row>
    <row r="314" spans="1:8">
      <c r="A314" s="33" t="s">
        <v>14</v>
      </c>
      <c r="B314" s="60"/>
      <c r="C314" s="60"/>
      <c r="D314" s="60"/>
      <c r="E314" s="32">
        <f t="shared" si="99"/>
        <v>0</v>
      </c>
      <c r="F314" s="60"/>
      <c r="G314" s="60"/>
      <c r="H314" s="32">
        <f t="shared" si="100"/>
        <v>0</v>
      </c>
    </row>
    <row r="315" spans="1:8">
      <c r="A315" s="33" t="s">
        <v>15</v>
      </c>
      <c r="B315" s="60"/>
      <c r="C315" s="60"/>
      <c r="D315" s="60"/>
      <c r="E315" s="32">
        <f t="shared" si="99"/>
        <v>0</v>
      </c>
      <c r="F315" s="60"/>
      <c r="G315" s="60"/>
      <c r="H315" s="32">
        <f t="shared" si="100"/>
        <v>0</v>
      </c>
    </row>
    <row r="316" spans="1:8">
      <c r="A316" s="33" t="s">
        <v>16</v>
      </c>
      <c r="B316" s="60"/>
      <c r="C316" s="60"/>
      <c r="D316" s="60"/>
      <c r="E316" s="32">
        <f t="shared" si="99"/>
        <v>0</v>
      </c>
      <c r="F316" s="60"/>
      <c r="G316" s="60"/>
      <c r="H316" s="32">
        <f t="shared" si="100"/>
        <v>0</v>
      </c>
    </row>
    <row r="317" spans="1:8">
      <c r="A317" s="31" t="s">
        <v>17</v>
      </c>
      <c r="B317" s="32">
        <f>SUM(B318:B322)</f>
        <v>5722490274</v>
      </c>
      <c r="C317" s="32">
        <f t="shared" ref="C317:H317" si="101">SUM(C318:C322)</f>
        <v>836114726</v>
      </c>
      <c r="D317" s="32">
        <f t="shared" si="101"/>
        <v>105243726</v>
      </c>
      <c r="E317" s="32">
        <f t="shared" si="101"/>
        <v>6453361274</v>
      </c>
      <c r="F317" s="32">
        <f t="shared" si="101"/>
        <v>2329860826</v>
      </c>
      <c r="G317" s="32">
        <f t="shared" si="101"/>
        <v>110153456</v>
      </c>
      <c r="H317" s="32">
        <f t="shared" si="101"/>
        <v>4123500448</v>
      </c>
    </row>
    <row r="318" spans="1:8">
      <c r="A318" s="33" t="s">
        <v>11</v>
      </c>
      <c r="B318" s="60">
        <v>139058631</v>
      </c>
      <c r="C318" s="60"/>
      <c r="D318" s="60"/>
      <c r="E318" s="32">
        <f t="shared" ref="E318:E323" si="102">+B318+C318-D318</f>
        <v>139058631</v>
      </c>
      <c r="F318" s="60"/>
      <c r="G318" s="60"/>
      <c r="H318" s="32">
        <f t="shared" ref="H318:H323" si="103">+E318-F318</f>
        <v>139058631</v>
      </c>
    </row>
    <row r="319" spans="1:8">
      <c r="A319" s="33" t="s">
        <v>13</v>
      </c>
      <c r="B319" s="60">
        <v>212939233</v>
      </c>
      <c r="C319" s="60">
        <v>21364000</v>
      </c>
      <c r="D319" s="60"/>
      <c r="E319" s="32">
        <f t="shared" si="102"/>
        <v>234303233</v>
      </c>
      <c r="F319" s="60">
        <v>121264663</v>
      </c>
      <c r="G319" s="60">
        <v>3112416</v>
      </c>
      <c r="H319" s="32">
        <f t="shared" si="103"/>
        <v>113038570</v>
      </c>
    </row>
    <row r="320" spans="1:8">
      <c r="A320" s="33" t="s">
        <v>14</v>
      </c>
      <c r="B320" s="60">
        <v>5335492410</v>
      </c>
      <c r="C320" s="60">
        <v>663707000</v>
      </c>
      <c r="D320" s="60">
        <v>3600000</v>
      </c>
      <c r="E320" s="32">
        <f t="shared" si="102"/>
        <v>5995599410</v>
      </c>
      <c r="F320" s="60">
        <v>2208596163</v>
      </c>
      <c r="G320" s="60">
        <v>107041040</v>
      </c>
      <c r="H320" s="32">
        <f>+E320-F320</f>
        <v>3787003247</v>
      </c>
    </row>
    <row r="321" spans="1:9">
      <c r="A321" s="33" t="s">
        <v>15</v>
      </c>
      <c r="B321" s="60"/>
      <c r="C321" s="60"/>
      <c r="D321" s="60"/>
      <c r="E321" s="32">
        <f t="shared" si="102"/>
        <v>0</v>
      </c>
      <c r="F321" s="60"/>
      <c r="G321" s="60"/>
      <c r="H321" s="32">
        <f t="shared" si="103"/>
        <v>0</v>
      </c>
    </row>
    <row r="322" spans="1:9">
      <c r="A322" s="33" t="s">
        <v>16</v>
      </c>
      <c r="B322" s="60">
        <v>35000000</v>
      </c>
      <c r="C322" s="60">
        <v>151043726</v>
      </c>
      <c r="D322" s="60">
        <v>101643726</v>
      </c>
      <c r="E322" s="32">
        <f t="shared" si="102"/>
        <v>84400000</v>
      </c>
      <c r="F322" s="60"/>
      <c r="G322" s="60"/>
      <c r="H322" s="32">
        <f t="shared" si="103"/>
        <v>84400000</v>
      </c>
    </row>
    <row r="323" spans="1:9">
      <c r="A323" s="31" t="s">
        <v>18</v>
      </c>
      <c r="B323" s="60">
        <v>868042713</v>
      </c>
      <c r="C323" s="60">
        <v>187353726</v>
      </c>
      <c r="D323" s="60">
        <v>34552930</v>
      </c>
      <c r="E323" s="32">
        <f t="shared" si="102"/>
        <v>1020843509</v>
      </c>
      <c r="F323" s="60">
        <v>745923048</v>
      </c>
      <c r="G323" s="60">
        <v>-12424068</v>
      </c>
      <c r="H323" s="32">
        <f t="shared" si="103"/>
        <v>274920461</v>
      </c>
    </row>
    <row r="324" spans="1:9">
      <c r="A324" s="29" t="s">
        <v>19</v>
      </c>
      <c r="B324" s="32">
        <f>+B310+B317+B323</f>
        <v>6590532987</v>
      </c>
      <c r="C324" s="32">
        <f t="shared" ref="C324:H324" si="104">+C310+C317+C323</f>
        <v>1023468452</v>
      </c>
      <c r="D324" s="32">
        <f t="shared" si="104"/>
        <v>139796656</v>
      </c>
      <c r="E324" s="32">
        <f t="shared" si="104"/>
        <v>7474204783</v>
      </c>
      <c r="F324" s="32">
        <f t="shared" si="104"/>
        <v>3075783874</v>
      </c>
      <c r="G324" s="32">
        <f t="shared" si="104"/>
        <v>97729388</v>
      </c>
      <c r="H324" s="32">
        <f t="shared" si="104"/>
        <v>4398420909</v>
      </c>
    </row>
    <row r="326" spans="1:9">
      <c r="A326" s="35" t="s">
        <v>20</v>
      </c>
      <c r="I326" s="34" t="s">
        <v>28</v>
      </c>
    </row>
    <row r="327" spans="1:9" ht="31.5">
      <c r="A327" s="29" t="s">
        <v>2</v>
      </c>
      <c r="B327" s="30" t="s">
        <v>21</v>
      </c>
      <c r="C327" s="30" t="s">
        <v>22</v>
      </c>
      <c r="D327" s="30" t="s">
        <v>23</v>
      </c>
      <c r="E327" s="30" t="s">
        <v>24</v>
      </c>
      <c r="F327" s="30" t="s">
        <v>25</v>
      </c>
      <c r="G327" s="30" t="s">
        <v>26</v>
      </c>
      <c r="H327" s="30" t="s">
        <v>27</v>
      </c>
      <c r="I327" s="30" t="s">
        <v>19</v>
      </c>
    </row>
    <row r="328" spans="1:9">
      <c r="A328" s="31" t="s">
        <v>10</v>
      </c>
      <c r="B328" s="32">
        <f>SUM(B329:B334)</f>
        <v>0</v>
      </c>
      <c r="C328" s="32">
        <f t="shared" ref="C328:H328" si="105">SUM(C329:C334)</f>
        <v>0</v>
      </c>
      <c r="D328" s="32">
        <f t="shared" si="105"/>
        <v>0</v>
      </c>
      <c r="E328" s="32">
        <f t="shared" si="105"/>
        <v>0</v>
      </c>
      <c r="F328" s="32">
        <f t="shared" si="105"/>
        <v>0</v>
      </c>
      <c r="G328" s="32">
        <f t="shared" si="105"/>
        <v>0</v>
      </c>
      <c r="H328" s="32">
        <f t="shared" si="105"/>
        <v>0</v>
      </c>
      <c r="I328" s="32">
        <f>SUM(B328:H328)</f>
        <v>0</v>
      </c>
    </row>
    <row r="329" spans="1:9">
      <c r="A329" s="33" t="s">
        <v>11</v>
      </c>
      <c r="B329" s="60"/>
      <c r="C329" s="60"/>
      <c r="D329" s="60"/>
      <c r="E329" s="60"/>
      <c r="F329" s="60"/>
      <c r="G329" s="60"/>
      <c r="H329" s="60"/>
      <c r="I329" s="32">
        <f t="shared" ref="I329:I342" si="106">SUM(B329:H329)</f>
        <v>0</v>
      </c>
    </row>
    <row r="330" spans="1:9">
      <c r="A330" s="33" t="s">
        <v>12</v>
      </c>
      <c r="B330" s="60"/>
      <c r="C330" s="60"/>
      <c r="D330" s="60"/>
      <c r="E330" s="60"/>
      <c r="F330" s="60"/>
      <c r="G330" s="60"/>
      <c r="H330" s="60"/>
      <c r="I330" s="32">
        <f t="shared" si="106"/>
        <v>0</v>
      </c>
    </row>
    <row r="331" spans="1:9">
      <c r="A331" s="33" t="s">
        <v>13</v>
      </c>
      <c r="B331" s="60"/>
      <c r="C331" s="60"/>
      <c r="D331" s="60"/>
      <c r="E331" s="60"/>
      <c r="F331" s="60"/>
      <c r="G331" s="60"/>
      <c r="H331" s="60"/>
      <c r="I331" s="32">
        <f t="shared" si="106"/>
        <v>0</v>
      </c>
    </row>
    <row r="332" spans="1:9">
      <c r="A332" s="33" t="s">
        <v>14</v>
      </c>
      <c r="B332" s="60"/>
      <c r="C332" s="60"/>
      <c r="D332" s="60"/>
      <c r="E332" s="60"/>
      <c r="F332" s="60"/>
      <c r="G332" s="60"/>
      <c r="H332" s="60"/>
      <c r="I332" s="32">
        <f t="shared" si="106"/>
        <v>0</v>
      </c>
    </row>
    <row r="333" spans="1:9">
      <c r="A333" s="33" t="s">
        <v>15</v>
      </c>
      <c r="B333" s="60"/>
      <c r="C333" s="60"/>
      <c r="D333" s="60"/>
      <c r="E333" s="60"/>
      <c r="F333" s="60"/>
      <c r="G333" s="60"/>
      <c r="H333" s="60"/>
      <c r="I333" s="32">
        <f t="shared" si="106"/>
        <v>0</v>
      </c>
    </row>
    <row r="334" spans="1:9">
      <c r="A334" s="33" t="s">
        <v>16</v>
      </c>
      <c r="B334" s="60"/>
      <c r="C334" s="60"/>
      <c r="D334" s="60"/>
      <c r="E334" s="60"/>
      <c r="F334" s="60"/>
      <c r="G334" s="60"/>
      <c r="H334" s="60"/>
      <c r="I334" s="32">
        <f t="shared" si="106"/>
        <v>0</v>
      </c>
    </row>
    <row r="335" spans="1:9">
      <c r="A335" s="31" t="s">
        <v>17</v>
      </c>
      <c r="B335" s="32">
        <f>SUM(B336:B340)</f>
        <v>4123500448</v>
      </c>
      <c r="C335" s="32">
        <f t="shared" ref="C335:H335" si="107">SUM(C336:C340)</f>
        <v>0</v>
      </c>
      <c r="D335" s="32">
        <f t="shared" si="107"/>
        <v>0</v>
      </c>
      <c r="E335" s="32">
        <f t="shared" si="107"/>
        <v>0</v>
      </c>
      <c r="F335" s="32">
        <f t="shared" si="107"/>
        <v>0</v>
      </c>
      <c r="G335" s="32">
        <f t="shared" si="107"/>
        <v>0</v>
      </c>
      <c r="H335" s="32">
        <f t="shared" si="107"/>
        <v>0</v>
      </c>
      <c r="I335" s="32">
        <f t="shared" si="106"/>
        <v>4123500448</v>
      </c>
    </row>
    <row r="336" spans="1:9">
      <c r="A336" s="33" t="s">
        <v>11</v>
      </c>
      <c r="B336" s="60">
        <v>139058631</v>
      </c>
      <c r="C336" s="60"/>
      <c r="D336" s="60"/>
      <c r="E336" s="60"/>
      <c r="F336" s="60"/>
      <c r="G336" s="60"/>
      <c r="H336" s="60"/>
      <c r="I336" s="32">
        <f t="shared" si="106"/>
        <v>139058631</v>
      </c>
    </row>
    <row r="337" spans="1:9">
      <c r="A337" s="33" t="s">
        <v>13</v>
      </c>
      <c r="B337" s="60">
        <v>113038570</v>
      </c>
      <c r="C337" s="60"/>
      <c r="D337" s="60"/>
      <c r="E337" s="60"/>
      <c r="F337" s="60"/>
      <c r="G337" s="60"/>
      <c r="H337" s="60"/>
      <c r="I337" s="32">
        <f t="shared" si="106"/>
        <v>113038570</v>
      </c>
    </row>
    <row r="338" spans="1:9">
      <c r="A338" s="33" t="s">
        <v>14</v>
      </c>
      <c r="B338" s="60">
        <v>3787003247</v>
      </c>
      <c r="C338" s="60"/>
      <c r="D338" s="60"/>
      <c r="E338" s="60"/>
      <c r="F338" s="60"/>
      <c r="G338" s="60"/>
      <c r="H338" s="60"/>
      <c r="I338" s="32">
        <f t="shared" si="106"/>
        <v>3787003247</v>
      </c>
    </row>
    <row r="339" spans="1:9">
      <c r="A339" s="33" t="s">
        <v>15</v>
      </c>
      <c r="B339" s="60">
        <v>0</v>
      </c>
      <c r="C339" s="60"/>
      <c r="D339" s="60"/>
      <c r="E339" s="60"/>
      <c r="F339" s="60"/>
      <c r="G339" s="60"/>
      <c r="H339" s="60"/>
      <c r="I339" s="32">
        <f t="shared" si="106"/>
        <v>0</v>
      </c>
    </row>
    <row r="340" spans="1:9">
      <c r="A340" s="33" t="s">
        <v>16</v>
      </c>
      <c r="B340" s="60">
        <v>84400000</v>
      </c>
      <c r="C340" s="60"/>
      <c r="D340" s="60"/>
      <c r="E340" s="60"/>
      <c r="F340" s="60"/>
      <c r="G340" s="60"/>
      <c r="H340" s="60"/>
      <c r="I340" s="32">
        <f t="shared" si="106"/>
        <v>84400000</v>
      </c>
    </row>
    <row r="341" spans="1:9">
      <c r="A341" s="31" t="s">
        <v>18</v>
      </c>
      <c r="B341" s="60">
        <v>274920461</v>
      </c>
      <c r="C341" s="60"/>
      <c r="D341" s="60"/>
      <c r="E341" s="60"/>
      <c r="F341" s="60"/>
      <c r="G341" s="60"/>
      <c r="H341" s="60"/>
      <c r="I341" s="32">
        <f t="shared" si="106"/>
        <v>274920461</v>
      </c>
    </row>
    <row r="342" spans="1:9">
      <c r="A342" s="29" t="s">
        <v>19</v>
      </c>
      <c r="B342" s="32">
        <f>+B328+B335+B341</f>
        <v>4398420909</v>
      </c>
      <c r="C342" s="32">
        <f t="shared" ref="C342:H342" si="108">+C328+C335+C341</f>
        <v>0</v>
      </c>
      <c r="D342" s="32">
        <f t="shared" si="108"/>
        <v>0</v>
      </c>
      <c r="E342" s="32">
        <f t="shared" si="108"/>
        <v>0</v>
      </c>
      <c r="F342" s="32">
        <f t="shared" si="108"/>
        <v>0</v>
      </c>
      <c r="G342" s="32">
        <f t="shared" si="108"/>
        <v>0</v>
      </c>
      <c r="H342" s="32">
        <f t="shared" si="108"/>
        <v>0</v>
      </c>
      <c r="I342" s="32">
        <f t="shared" si="106"/>
        <v>4398420909</v>
      </c>
    </row>
    <row r="344" spans="1:9">
      <c r="A344" t="s">
        <v>270</v>
      </c>
    </row>
    <row r="345" spans="1:9">
      <c r="A345" t="s">
        <v>0</v>
      </c>
    </row>
    <row r="346" spans="1:9">
      <c r="A346" s="1" t="s">
        <v>1</v>
      </c>
      <c r="H346" s="34" t="s">
        <v>28</v>
      </c>
    </row>
    <row r="347" spans="1:9" ht="47.25">
      <c r="A347" s="29" t="s">
        <v>2</v>
      </c>
      <c r="B347" s="30" t="s">
        <v>3</v>
      </c>
      <c r="C347" s="30" t="s">
        <v>4</v>
      </c>
      <c r="D347" s="30" t="s">
        <v>5</v>
      </c>
      <c r="E347" s="30" t="s">
        <v>6</v>
      </c>
      <c r="F347" s="30" t="s">
        <v>7</v>
      </c>
      <c r="G347" s="30" t="s">
        <v>8</v>
      </c>
      <c r="H347" s="30" t="s">
        <v>9</v>
      </c>
    </row>
    <row r="348" spans="1:9">
      <c r="A348" s="31" t="s">
        <v>10</v>
      </c>
      <c r="B348" s="32">
        <f>SUM(B349:B354)</f>
        <v>0</v>
      </c>
      <c r="C348" s="32">
        <f t="shared" ref="C348:H348" si="109">SUM(C349:C354)</f>
        <v>0</v>
      </c>
      <c r="D348" s="32">
        <f t="shared" si="109"/>
        <v>0</v>
      </c>
      <c r="E348" s="32">
        <f t="shared" si="109"/>
        <v>0</v>
      </c>
      <c r="F348" s="32">
        <f t="shared" si="109"/>
        <v>0</v>
      </c>
      <c r="G348" s="32">
        <f t="shared" si="109"/>
        <v>0</v>
      </c>
      <c r="H348" s="32">
        <f t="shared" si="109"/>
        <v>0</v>
      </c>
    </row>
    <row r="349" spans="1:9">
      <c r="A349" s="33" t="s">
        <v>11</v>
      </c>
      <c r="B349" s="60"/>
      <c r="C349" s="60"/>
      <c r="D349" s="60"/>
      <c r="E349" s="32">
        <f>+B349+C349-D349</f>
        <v>0</v>
      </c>
      <c r="F349" s="60"/>
      <c r="G349" s="60"/>
      <c r="H349" s="32">
        <f>+E349-F349</f>
        <v>0</v>
      </c>
    </row>
    <row r="350" spans="1:9">
      <c r="A350" s="33" t="s">
        <v>12</v>
      </c>
      <c r="B350" s="60"/>
      <c r="C350" s="60"/>
      <c r="D350" s="60"/>
      <c r="E350" s="32">
        <f t="shared" ref="E350:E354" si="110">+B350+C350-D350</f>
        <v>0</v>
      </c>
      <c r="F350" s="60"/>
      <c r="G350" s="60"/>
      <c r="H350" s="32">
        <f t="shared" ref="H350:H354" si="111">+E350-F350</f>
        <v>0</v>
      </c>
    </row>
    <row r="351" spans="1:9">
      <c r="A351" s="33" t="s">
        <v>13</v>
      </c>
      <c r="B351" s="60"/>
      <c r="C351" s="60"/>
      <c r="D351" s="60"/>
      <c r="E351" s="32">
        <f t="shared" si="110"/>
        <v>0</v>
      </c>
      <c r="F351" s="60"/>
      <c r="G351" s="60"/>
      <c r="H351" s="32">
        <f t="shared" si="111"/>
        <v>0</v>
      </c>
    </row>
    <row r="352" spans="1:9">
      <c r="A352" s="33" t="s">
        <v>14</v>
      </c>
      <c r="B352" s="60"/>
      <c r="C352" s="60"/>
      <c r="D352" s="60"/>
      <c r="E352" s="32">
        <f t="shared" si="110"/>
        <v>0</v>
      </c>
      <c r="F352" s="60"/>
      <c r="G352" s="60"/>
      <c r="H352" s="32">
        <f t="shared" si="111"/>
        <v>0</v>
      </c>
    </row>
    <row r="353" spans="1:9">
      <c r="A353" s="33" t="s">
        <v>15</v>
      </c>
      <c r="B353" s="60"/>
      <c r="C353" s="60"/>
      <c r="D353" s="60"/>
      <c r="E353" s="32">
        <f t="shared" si="110"/>
        <v>0</v>
      </c>
      <c r="F353" s="60"/>
      <c r="G353" s="60"/>
      <c r="H353" s="32">
        <f t="shared" si="111"/>
        <v>0</v>
      </c>
    </row>
    <row r="354" spans="1:9">
      <c r="A354" s="33" t="s">
        <v>16</v>
      </c>
      <c r="B354" s="60"/>
      <c r="C354" s="60"/>
      <c r="D354" s="60"/>
      <c r="E354" s="32">
        <f t="shared" si="110"/>
        <v>0</v>
      </c>
      <c r="F354" s="60"/>
      <c r="G354" s="60"/>
      <c r="H354" s="32">
        <f t="shared" si="111"/>
        <v>0</v>
      </c>
    </row>
    <row r="355" spans="1:9">
      <c r="A355" s="31" t="s">
        <v>17</v>
      </c>
      <c r="B355" s="32">
        <f>SUM(B356:B360)</f>
        <v>0</v>
      </c>
      <c r="C355" s="32">
        <f t="shared" ref="C355:H355" si="112">SUM(C356:C360)</f>
        <v>0</v>
      </c>
      <c r="D355" s="32">
        <f t="shared" si="112"/>
        <v>0</v>
      </c>
      <c r="E355" s="32">
        <f t="shared" si="112"/>
        <v>0</v>
      </c>
      <c r="F355" s="32">
        <f t="shared" si="112"/>
        <v>0</v>
      </c>
      <c r="G355" s="32">
        <f t="shared" si="112"/>
        <v>0</v>
      </c>
      <c r="H355" s="32">
        <f t="shared" si="112"/>
        <v>0</v>
      </c>
    </row>
    <row r="356" spans="1:9">
      <c r="A356" s="33" t="s">
        <v>11</v>
      </c>
      <c r="B356" s="60"/>
      <c r="C356" s="60"/>
      <c r="D356" s="60"/>
      <c r="E356" s="32">
        <f t="shared" ref="E356:E361" si="113">+B356+C356-D356</f>
        <v>0</v>
      </c>
      <c r="F356" s="60"/>
      <c r="G356" s="60"/>
      <c r="H356" s="32">
        <f t="shared" ref="H356:H361" si="114">+E356-F356</f>
        <v>0</v>
      </c>
    </row>
    <row r="357" spans="1:9">
      <c r="A357" s="33" t="s">
        <v>13</v>
      </c>
      <c r="B357" s="60"/>
      <c r="C357" s="60"/>
      <c r="D357" s="60"/>
      <c r="E357" s="32">
        <f t="shared" si="113"/>
        <v>0</v>
      </c>
      <c r="F357" s="60"/>
      <c r="G357" s="60"/>
      <c r="H357" s="32">
        <f t="shared" si="114"/>
        <v>0</v>
      </c>
    </row>
    <row r="358" spans="1:9">
      <c r="A358" s="33" t="s">
        <v>14</v>
      </c>
      <c r="B358" s="60"/>
      <c r="C358" s="60"/>
      <c r="D358" s="60"/>
      <c r="E358" s="32">
        <f t="shared" si="113"/>
        <v>0</v>
      </c>
      <c r="F358" s="60"/>
      <c r="G358" s="60"/>
      <c r="H358" s="32">
        <f t="shared" si="114"/>
        <v>0</v>
      </c>
    </row>
    <row r="359" spans="1:9">
      <c r="A359" s="33" t="s">
        <v>15</v>
      </c>
      <c r="B359" s="60"/>
      <c r="C359" s="60"/>
      <c r="D359" s="60"/>
      <c r="E359" s="32">
        <f t="shared" si="113"/>
        <v>0</v>
      </c>
      <c r="F359" s="60"/>
      <c r="G359" s="60"/>
      <c r="H359" s="32">
        <f t="shared" si="114"/>
        <v>0</v>
      </c>
    </row>
    <row r="360" spans="1:9">
      <c r="A360" s="33" t="s">
        <v>16</v>
      </c>
      <c r="B360" s="60"/>
      <c r="C360" s="60"/>
      <c r="D360" s="60"/>
      <c r="E360" s="32">
        <f t="shared" si="113"/>
        <v>0</v>
      </c>
      <c r="F360" s="60"/>
      <c r="G360" s="60"/>
      <c r="H360" s="32">
        <f t="shared" si="114"/>
        <v>0</v>
      </c>
    </row>
    <row r="361" spans="1:9">
      <c r="A361" s="31" t="s">
        <v>18</v>
      </c>
      <c r="B361" s="60">
        <v>4595700</v>
      </c>
      <c r="C361" s="60"/>
      <c r="D361" s="60">
        <v>2812500</v>
      </c>
      <c r="E361" s="32">
        <f t="shared" si="113"/>
        <v>1783200</v>
      </c>
      <c r="F361" s="60">
        <v>1783197</v>
      </c>
      <c r="G361" s="60">
        <v>1543816</v>
      </c>
      <c r="H361" s="32">
        <f t="shared" si="114"/>
        <v>3</v>
      </c>
    </row>
    <row r="362" spans="1:9">
      <c r="A362" s="29" t="s">
        <v>19</v>
      </c>
      <c r="B362" s="32">
        <f>+B348+B355+B361</f>
        <v>4595700</v>
      </c>
      <c r="C362" s="32">
        <f t="shared" ref="C362:H362" si="115">+C348+C355+C361</f>
        <v>0</v>
      </c>
      <c r="D362" s="32">
        <f t="shared" si="115"/>
        <v>2812500</v>
      </c>
      <c r="E362" s="32">
        <f t="shared" si="115"/>
        <v>1783200</v>
      </c>
      <c r="F362" s="32">
        <f t="shared" si="115"/>
        <v>1783197</v>
      </c>
      <c r="G362" s="32">
        <f t="shared" si="115"/>
        <v>1543816</v>
      </c>
      <c r="H362" s="32">
        <f t="shared" si="115"/>
        <v>3</v>
      </c>
    </row>
    <row r="364" spans="1:9">
      <c r="A364" s="35" t="s">
        <v>20</v>
      </c>
      <c r="I364" s="34" t="s">
        <v>28</v>
      </c>
    </row>
    <row r="365" spans="1:9" ht="31.5">
      <c r="A365" s="29" t="s">
        <v>2</v>
      </c>
      <c r="B365" s="30" t="s">
        <v>21</v>
      </c>
      <c r="C365" s="30" t="s">
        <v>22</v>
      </c>
      <c r="D365" s="30" t="s">
        <v>23</v>
      </c>
      <c r="E365" s="30" t="s">
        <v>24</v>
      </c>
      <c r="F365" s="30" t="s">
        <v>25</v>
      </c>
      <c r="G365" s="30" t="s">
        <v>26</v>
      </c>
      <c r="H365" s="30" t="s">
        <v>27</v>
      </c>
      <c r="I365" s="30" t="s">
        <v>19</v>
      </c>
    </row>
    <row r="366" spans="1:9">
      <c r="A366" s="31" t="s">
        <v>10</v>
      </c>
      <c r="B366" s="32">
        <f>SUM(B367:B372)</f>
        <v>0</v>
      </c>
      <c r="C366" s="32">
        <f t="shared" ref="C366:H366" si="116">SUM(C367:C372)</f>
        <v>0</v>
      </c>
      <c r="D366" s="32">
        <f t="shared" si="116"/>
        <v>0</v>
      </c>
      <c r="E366" s="32">
        <f t="shared" si="116"/>
        <v>0</v>
      </c>
      <c r="F366" s="32">
        <f t="shared" si="116"/>
        <v>0</v>
      </c>
      <c r="G366" s="32">
        <f t="shared" si="116"/>
        <v>0</v>
      </c>
      <c r="H366" s="32">
        <f t="shared" si="116"/>
        <v>0</v>
      </c>
      <c r="I366" s="32">
        <f>SUM(B366:H366)</f>
        <v>0</v>
      </c>
    </row>
    <row r="367" spans="1:9">
      <c r="A367" s="33" t="s">
        <v>11</v>
      </c>
      <c r="B367" s="60"/>
      <c r="C367" s="60"/>
      <c r="D367" s="60"/>
      <c r="E367" s="60"/>
      <c r="F367" s="60"/>
      <c r="G367" s="60"/>
      <c r="H367" s="60"/>
      <c r="I367" s="32">
        <f t="shared" ref="I367:I380" si="117">SUM(B367:H367)</f>
        <v>0</v>
      </c>
    </row>
    <row r="368" spans="1:9">
      <c r="A368" s="33" t="s">
        <v>12</v>
      </c>
      <c r="B368" s="60"/>
      <c r="C368" s="60"/>
      <c r="D368" s="60"/>
      <c r="E368" s="60"/>
      <c r="F368" s="60"/>
      <c r="G368" s="60"/>
      <c r="H368" s="60"/>
      <c r="I368" s="32">
        <f t="shared" si="117"/>
        <v>0</v>
      </c>
    </row>
    <row r="369" spans="1:9">
      <c r="A369" s="33" t="s">
        <v>13</v>
      </c>
      <c r="B369" s="60"/>
      <c r="C369" s="60"/>
      <c r="D369" s="60"/>
      <c r="E369" s="60"/>
      <c r="F369" s="60"/>
      <c r="G369" s="60"/>
      <c r="H369" s="60"/>
      <c r="I369" s="32">
        <f t="shared" si="117"/>
        <v>0</v>
      </c>
    </row>
    <row r="370" spans="1:9">
      <c r="A370" s="33" t="s">
        <v>14</v>
      </c>
      <c r="B370" s="60"/>
      <c r="C370" s="60"/>
      <c r="D370" s="60"/>
      <c r="E370" s="60"/>
      <c r="F370" s="60"/>
      <c r="G370" s="60"/>
      <c r="H370" s="60"/>
      <c r="I370" s="32">
        <f t="shared" si="117"/>
        <v>0</v>
      </c>
    </row>
    <row r="371" spans="1:9">
      <c r="A371" s="33" t="s">
        <v>15</v>
      </c>
      <c r="B371" s="60"/>
      <c r="C371" s="60"/>
      <c r="D371" s="60"/>
      <c r="E371" s="60"/>
      <c r="F371" s="60"/>
      <c r="G371" s="60"/>
      <c r="H371" s="60"/>
      <c r="I371" s="32">
        <f t="shared" si="117"/>
        <v>0</v>
      </c>
    </row>
    <row r="372" spans="1:9">
      <c r="A372" s="33" t="s">
        <v>16</v>
      </c>
      <c r="B372" s="60"/>
      <c r="C372" s="60"/>
      <c r="D372" s="60"/>
      <c r="E372" s="60"/>
      <c r="F372" s="60"/>
      <c r="G372" s="60"/>
      <c r="H372" s="60"/>
      <c r="I372" s="32">
        <f t="shared" si="117"/>
        <v>0</v>
      </c>
    </row>
    <row r="373" spans="1:9">
      <c r="A373" s="31" t="s">
        <v>17</v>
      </c>
      <c r="B373" s="32">
        <f>SUM(B374:B378)</f>
        <v>0</v>
      </c>
      <c r="C373" s="32">
        <f t="shared" ref="C373:H373" si="118">SUM(C374:C378)</f>
        <v>0</v>
      </c>
      <c r="D373" s="32">
        <f t="shared" si="118"/>
        <v>0</v>
      </c>
      <c r="E373" s="32">
        <f t="shared" si="118"/>
        <v>0</v>
      </c>
      <c r="F373" s="32">
        <f t="shared" si="118"/>
        <v>0</v>
      </c>
      <c r="G373" s="32">
        <f t="shared" si="118"/>
        <v>0</v>
      </c>
      <c r="H373" s="32">
        <f t="shared" si="118"/>
        <v>0</v>
      </c>
      <c r="I373" s="32">
        <f t="shared" si="117"/>
        <v>0</v>
      </c>
    </row>
    <row r="374" spans="1:9">
      <c r="A374" s="33" t="s">
        <v>11</v>
      </c>
      <c r="B374" s="60"/>
      <c r="C374" s="60"/>
      <c r="D374" s="60"/>
      <c r="E374" s="60"/>
      <c r="F374" s="60"/>
      <c r="G374" s="60"/>
      <c r="H374" s="60"/>
      <c r="I374" s="32">
        <f t="shared" si="117"/>
        <v>0</v>
      </c>
    </row>
    <row r="375" spans="1:9">
      <c r="A375" s="33" t="s">
        <v>13</v>
      </c>
      <c r="B375" s="60"/>
      <c r="C375" s="60"/>
      <c r="D375" s="60"/>
      <c r="E375" s="60"/>
      <c r="F375" s="60"/>
      <c r="G375" s="60"/>
      <c r="H375" s="60"/>
      <c r="I375" s="32">
        <f t="shared" si="117"/>
        <v>0</v>
      </c>
    </row>
    <row r="376" spans="1:9">
      <c r="A376" s="33" t="s">
        <v>14</v>
      </c>
      <c r="B376" s="60"/>
      <c r="C376" s="60"/>
      <c r="D376" s="60"/>
      <c r="E376" s="60"/>
      <c r="F376" s="60"/>
      <c r="G376" s="60"/>
      <c r="H376" s="60"/>
      <c r="I376" s="32">
        <f t="shared" si="117"/>
        <v>0</v>
      </c>
    </row>
    <row r="377" spans="1:9">
      <c r="A377" s="33" t="s">
        <v>15</v>
      </c>
      <c r="B377" s="60"/>
      <c r="C377" s="60"/>
      <c r="D377" s="60"/>
      <c r="E377" s="60"/>
      <c r="F377" s="60"/>
      <c r="G377" s="60"/>
      <c r="H377" s="60"/>
      <c r="I377" s="32">
        <f t="shared" si="117"/>
        <v>0</v>
      </c>
    </row>
    <row r="378" spans="1:9">
      <c r="A378" s="33" t="s">
        <v>16</v>
      </c>
      <c r="B378" s="60"/>
      <c r="C378" s="60"/>
      <c r="D378" s="60"/>
      <c r="E378" s="60"/>
      <c r="F378" s="60"/>
      <c r="G378" s="60"/>
      <c r="H378" s="60"/>
      <c r="I378" s="32">
        <f t="shared" si="117"/>
        <v>0</v>
      </c>
    </row>
    <row r="379" spans="1:9">
      <c r="A379" s="31" t="s">
        <v>18</v>
      </c>
      <c r="B379" s="60"/>
      <c r="C379" s="60"/>
      <c r="D379" s="60"/>
      <c r="E379" s="60"/>
      <c r="F379" s="60">
        <v>3</v>
      </c>
      <c r="G379" s="60"/>
      <c r="H379" s="60"/>
      <c r="I379" s="32">
        <f t="shared" si="117"/>
        <v>3</v>
      </c>
    </row>
    <row r="380" spans="1:9">
      <c r="A380" s="29" t="s">
        <v>19</v>
      </c>
      <c r="B380" s="32">
        <f>+B366+B373+B379</f>
        <v>0</v>
      </c>
      <c r="C380" s="32">
        <f t="shared" ref="C380:H380" si="119">+C366+C373+C379</f>
        <v>0</v>
      </c>
      <c r="D380" s="32">
        <f t="shared" si="119"/>
        <v>0</v>
      </c>
      <c r="E380" s="32">
        <f t="shared" si="119"/>
        <v>0</v>
      </c>
      <c r="F380" s="32">
        <f t="shared" si="119"/>
        <v>3</v>
      </c>
      <c r="G380" s="32">
        <f t="shared" si="119"/>
        <v>0</v>
      </c>
      <c r="H380" s="32">
        <f t="shared" si="119"/>
        <v>0</v>
      </c>
      <c r="I380" s="32">
        <f t="shared" si="117"/>
        <v>3</v>
      </c>
    </row>
  </sheetData>
  <phoneticPr fontId="4"/>
  <pageMargins left="0.7" right="0.7" top="0.75" bottom="0.75" header="0.3" footer="0.3"/>
  <pageSetup paperSize="9" orientation="landscape"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workbookViewId="0">
      <selection activeCell="H13" sqref="H13"/>
    </sheetView>
  </sheetViews>
  <sheetFormatPr defaultRowHeight="18.75"/>
  <cols>
    <col min="1" max="1" width="20.875" customWidth="1"/>
    <col min="2" max="11" width="10" customWidth="1"/>
  </cols>
  <sheetData>
    <row r="1" spans="1:11">
      <c r="A1" s="1" t="s">
        <v>29</v>
      </c>
    </row>
    <row r="2" spans="1:11">
      <c r="A2" s="8" t="s">
        <v>30</v>
      </c>
      <c r="J2" s="38" t="s">
        <v>28</v>
      </c>
    </row>
    <row r="3" spans="1:11" ht="51">
      <c r="A3" s="36" t="s">
        <v>31</v>
      </c>
      <c r="B3" s="37" t="s">
        <v>214</v>
      </c>
      <c r="C3" s="37" t="s">
        <v>215</v>
      </c>
      <c r="D3" s="37" t="s">
        <v>216</v>
      </c>
      <c r="E3" s="37" t="s">
        <v>217</v>
      </c>
      <c r="F3" s="37" t="s">
        <v>218</v>
      </c>
      <c r="G3" s="37" t="s">
        <v>219</v>
      </c>
      <c r="H3" s="37" t="s">
        <v>220</v>
      </c>
      <c r="I3" s="37" t="s">
        <v>213</v>
      </c>
      <c r="J3" s="37" t="s">
        <v>32</v>
      </c>
    </row>
    <row r="4" spans="1:11">
      <c r="A4" s="39" t="s">
        <v>33</v>
      </c>
      <c r="B4" s="106">
        <v>10000000</v>
      </c>
      <c r="C4" s="106">
        <v>34099139</v>
      </c>
      <c r="D4" s="106">
        <v>3566301</v>
      </c>
      <c r="E4" s="41">
        <f>+C4-D4</f>
        <v>30532838</v>
      </c>
      <c r="F4" s="106">
        <v>20000000</v>
      </c>
      <c r="G4" s="42">
        <f>+ROUND(B4*100/F4,2)</f>
        <v>50</v>
      </c>
      <c r="H4" s="41">
        <f>+ROUND(E4*G4/100,0)</f>
        <v>15266419</v>
      </c>
      <c r="I4" s="107">
        <v>0</v>
      </c>
      <c r="J4" s="107">
        <v>10000000</v>
      </c>
    </row>
    <row r="5" spans="1:11">
      <c r="A5" s="39" t="s">
        <v>34</v>
      </c>
      <c r="B5" s="106">
        <v>6000000</v>
      </c>
      <c r="C5" s="106">
        <v>207798362</v>
      </c>
      <c r="D5" s="106">
        <v>99000000</v>
      </c>
      <c r="E5" s="41">
        <f t="shared" ref="E5:E11" si="0">+C5-D5</f>
        <v>108798362</v>
      </c>
      <c r="F5" s="106">
        <v>6000000</v>
      </c>
      <c r="G5" s="42">
        <f t="shared" ref="G5:G11" si="1">+ROUND(B5*100/F5,2)</f>
        <v>100</v>
      </c>
      <c r="H5" s="41">
        <f t="shared" ref="H5:H11" si="2">+ROUND(E5*G5/100,0)</f>
        <v>108798362</v>
      </c>
      <c r="I5" s="107">
        <v>0</v>
      </c>
      <c r="J5" s="107">
        <v>6000000</v>
      </c>
    </row>
    <row r="6" spans="1:11">
      <c r="A6" s="39" t="s">
        <v>35</v>
      </c>
      <c r="B6" s="106">
        <v>40000000</v>
      </c>
      <c r="C6" s="106">
        <v>80893452</v>
      </c>
      <c r="D6" s="106">
        <v>1374858</v>
      </c>
      <c r="E6" s="41">
        <f t="shared" si="0"/>
        <v>79518594</v>
      </c>
      <c r="F6" s="106">
        <v>40000000</v>
      </c>
      <c r="G6" s="42">
        <f t="shared" si="1"/>
        <v>100</v>
      </c>
      <c r="H6" s="41">
        <f t="shared" si="2"/>
        <v>79518594</v>
      </c>
      <c r="I6" s="107">
        <v>0</v>
      </c>
      <c r="J6" s="107">
        <v>40000000</v>
      </c>
    </row>
    <row r="7" spans="1:11">
      <c r="A7" s="40" t="s">
        <v>36</v>
      </c>
      <c r="B7" s="106">
        <v>4250000</v>
      </c>
      <c r="C7" s="106">
        <v>13128201</v>
      </c>
      <c r="D7" s="106">
        <v>12304538</v>
      </c>
      <c r="E7" s="41">
        <f t="shared" si="0"/>
        <v>823663</v>
      </c>
      <c r="F7" s="106">
        <v>8550000</v>
      </c>
      <c r="G7" s="42">
        <f t="shared" si="1"/>
        <v>49.71</v>
      </c>
      <c r="H7" s="41">
        <f t="shared" si="2"/>
        <v>409443</v>
      </c>
      <c r="I7" s="107">
        <v>3840557</v>
      </c>
      <c r="J7" s="107">
        <v>4250000</v>
      </c>
    </row>
    <row r="8" spans="1:11">
      <c r="A8" s="39" t="s">
        <v>37</v>
      </c>
      <c r="B8" s="106">
        <v>31000000</v>
      </c>
      <c r="C8" s="106">
        <v>59319925</v>
      </c>
      <c r="D8" s="106">
        <v>10395128</v>
      </c>
      <c r="E8" s="41">
        <f t="shared" si="0"/>
        <v>48924797</v>
      </c>
      <c r="F8" s="106">
        <v>31000000</v>
      </c>
      <c r="G8" s="42">
        <f t="shared" si="1"/>
        <v>100</v>
      </c>
      <c r="H8" s="41">
        <f t="shared" si="2"/>
        <v>48924797</v>
      </c>
      <c r="I8" s="107">
        <v>0</v>
      </c>
      <c r="J8" s="107">
        <v>31000000</v>
      </c>
    </row>
    <row r="9" spans="1:11">
      <c r="A9" s="39" t="s">
        <v>38</v>
      </c>
      <c r="B9" s="106">
        <v>22000000</v>
      </c>
      <c r="C9" s="106">
        <v>12492674</v>
      </c>
      <c r="D9" s="106">
        <v>892492</v>
      </c>
      <c r="E9" s="41">
        <f t="shared" si="0"/>
        <v>11600182</v>
      </c>
      <c r="F9" s="106">
        <v>22000000</v>
      </c>
      <c r="G9" s="42">
        <f t="shared" si="1"/>
        <v>100</v>
      </c>
      <c r="H9" s="41">
        <f t="shared" si="2"/>
        <v>11600182</v>
      </c>
      <c r="I9" s="107">
        <v>10399818</v>
      </c>
      <c r="J9" s="107">
        <v>22000000</v>
      </c>
    </row>
    <row r="10" spans="1:11">
      <c r="A10" s="39" t="s">
        <v>39</v>
      </c>
      <c r="B10" s="106">
        <v>60000000</v>
      </c>
      <c r="C10" s="106">
        <v>518667931</v>
      </c>
      <c r="D10" s="106">
        <v>51367696</v>
      </c>
      <c r="E10" s="41">
        <f t="shared" si="0"/>
        <v>467300235</v>
      </c>
      <c r="F10" s="106">
        <v>10000000</v>
      </c>
      <c r="G10" s="42">
        <f t="shared" si="1"/>
        <v>600</v>
      </c>
      <c r="H10" s="41">
        <f t="shared" si="2"/>
        <v>2803801410</v>
      </c>
      <c r="I10" s="107">
        <v>0</v>
      </c>
      <c r="J10" s="107">
        <v>60000000</v>
      </c>
    </row>
    <row r="11" spans="1:11">
      <c r="A11" s="39" t="s">
        <v>40</v>
      </c>
      <c r="B11" s="106">
        <v>872964415</v>
      </c>
      <c r="C11" s="106">
        <v>1701284734</v>
      </c>
      <c r="D11" s="106">
        <v>891342082</v>
      </c>
      <c r="E11" s="41">
        <f t="shared" si="0"/>
        <v>809942652</v>
      </c>
      <c r="F11" s="106">
        <v>872964415</v>
      </c>
      <c r="G11" s="42">
        <f t="shared" si="1"/>
        <v>100</v>
      </c>
      <c r="H11" s="41">
        <f t="shared" si="2"/>
        <v>809942652</v>
      </c>
      <c r="I11" s="107">
        <v>0</v>
      </c>
      <c r="J11" s="107">
        <v>872964000</v>
      </c>
    </row>
    <row r="12" spans="1:11">
      <c r="A12" s="36" t="s">
        <v>19</v>
      </c>
      <c r="B12" s="41">
        <f>SUM(B4:B11)</f>
        <v>1046214415</v>
      </c>
      <c r="C12" s="41">
        <f t="shared" ref="C12:J12" si="3">SUM(C4:C11)</f>
        <v>2627684418</v>
      </c>
      <c r="D12" s="41">
        <f t="shared" si="3"/>
        <v>1070243095</v>
      </c>
      <c r="E12" s="41">
        <f t="shared" si="3"/>
        <v>1557441323</v>
      </c>
      <c r="F12" s="41">
        <f t="shared" si="3"/>
        <v>1010514415</v>
      </c>
      <c r="G12" s="44"/>
      <c r="H12" s="41">
        <f>SUM(H4:H11)</f>
        <v>3878261859</v>
      </c>
      <c r="I12" s="43">
        <f>SUM(I4:I11)</f>
        <v>14240375</v>
      </c>
      <c r="J12" s="43">
        <f t="shared" si="3"/>
        <v>1046214000</v>
      </c>
    </row>
    <row r="14" spans="1:11">
      <c r="A14" s="8" t="s">
        <v>41</v>
      </c>
      <c r="K14" s="38" t="s">
        <v>28</v>
      </c>
    </row>
    <row r="15" spans="1:11" ht="51">
      <c r="A15" s="36" t="s">
        <v>31</v>
      </c>
      <c r="B15" s="37" t="s">
        <v>221</v>
      </c>
      <c r="C15" s="37" t="s">
        <v>215</v>
      </c>
      <c r="D15" s="37" t="s">
        <v>216</v>
      </c>
      <c r="E15" s="37" t="s">
        <v>217</v>
      </c>
      <c r="F15" s="37" t="s">
        <v>218</v>
      </c>
      <c r="G15" s="37" t="s">
        <v>219</v>
      </c>
      <c r="H15" s="37" t="s">
        <v>220</v>
      </c>
      <c r="I15" s="37" t="s">
        <v>222</v>
      </c>
      <c r="J15" s="37" t="s">
        <v>308</v>
      </c>
      <c r="K15" s="37" t="s">
        <v>42</v>
      </c>
    </row>
    <row r="16" spans="1:11">
      <c r="A16" s="39" t="s">
        <v>43</v>
      </c>
      <c r="B16" s="106">
        <v>200000</v>
      </c>
      <c r="C16" s="106">
        <v>23811941162</v>
      </c>
      <c r="D16" s="106">
        <v>1687297311</v>
      </c>
      <c r="E16" s="41">
        <f>+C16-D16</f>
        <v>22124643851</v>
      </c>
      <c r="F16" s="106">
        <v>300000000</v>
      </c>
      <c r="G16" s="42">
        <f>+ROUND(B16*100/F16,2)</f>
        <v>7.0000000000000007E-2</v>
      </c>
      <c r="H16" s="41">
        <f>+ROUND(E16*G16/100,0)</f>
        <v>15487251</v>
      </c>
      <c r="I16" s="107">
        <v>0</v>
      </c>
      <c r="J16" s="43">
        <f>+B16-I16</f>
        <v>200000</v>
      </c>
      <c r="K16" s="107">
        <v>200000</v>
      </c>
    </row>
    <row r="17" spans="1:11">
      <c r="A17" s="39" t="s">
        <v>44</v>
      </c>
      <c r="B17" s="106">
        <v>1600000</v>
      </c>
      <c r="C17" s="106">
        <v>2390288000</v>
      </c>
      <c r="D17" s="106">
        <v>758873000</v>
      </c>
      <c r="E17" s="41">
        <f t="shared" ref="E17:E31" si="4">+C17-D17</f>
        <v>1631415000</v>
      </c>
      <c r="F17" s="106">
        <v>420000000</v>
      </c>
      <c r="G17" s="42">
        <f t="shared" ref="G17:G31" si="5">+ROUND(B17*100/F17,2)</f>
        <v>0.38</v>
      </c>
      <c r="H17" s="41">
        <f t="shared" ref="H17:H31" si="6">+ROUND(E17*G17/100,0)</f>
        <v>6199377</v>
      </c>
      <c r="I17" s="107">
        <v>0</v>
      </c>
      <c r="J17" s="43">
        <f t="shared" ref="J17:J31" si="7">+B17-I17</f>
        <v>1600000</v>
      </c>
      <c r="K17" s="107">
        <v>1600000</v>
      </c>
    </row>
    <row r="18" spans="1:11">
      <c r="A18" s="39" t="s">
        <v>45</v>
      </c>
      <c r="B18" s="106">
        <v>28811000</v>
      </c>
      <c r="C18" s="106">
        <v>1129431688</v>
      </c>
      <c r="D18" s="106">
        <v>332341160</v>
      </c>
      <c r="E18" s="41">
        <f t="shared" si="4"/>
        <v>797090528</v>
      </c>
      <c r="F18" s="106">
        <v>136796000</v>
      </c>
      <c r="G18" s="42">
        <f t="shared" si="5"/>
        <v>21.06</v>
      </c>
      <c r="H18" s="41">
        <f t="shared" si="6"/>
        <v>167867265</v>
      </c>
      <c r="I18" s="107">
        <v>0</v>
      </c>
      <c r="J18" s="43">
        <f t="shared" si="7"/>
        <v>28811000</v>
      </c>
      <c r="K18" s="107">
        <v>28896000</v>
      </c>
    </row>
    <row r="19" spans="1:11">
      <c r="A19" s="39" t="s">
        <v>46</v>
      </c>
      <c r="B19" s="106">
        <v>4640000</v>
      </c>
      <c r="C19" s="106">
        <v>172706153001</v>
      </c>
      <c r="D19" s="106">
        <v>167263911523</v>
      </c>
      <c r="E19" s="41">
        <f t="shared" si="4"/>
        <v>5442241478</v>
      </c>
      <c r="F19" s="106">
        <v>2821120000</v>
      </c>
      <c r="G19" s="42">
        <f t="shared" si="5"/>
        <v>0.16</v>
      </c>
      <c r="H19" s="41">
        <f t="shared" si="6"/>
        <v>8707586</v>
      </c>
      <c r="I19" s="107">
        <v>0</v>
      </c>
      <c r="J19" s="43">
        <f t="shared" si="7"/>
        <v>4640000</v>
      </c>
      <c r="K19" s="107">
        <v>4640000</v>
      </c>
    </row>
    <row r="20" spans="1:11">
      <c r="A20" s="39" t="s">
        <v>47</v>
      </c>
      <c r="B20" s="106">
        <v>126700000</v>
      </c>
      <c r="C20" s="106">
        <v>65638204279</v>
      </c>
      <c r="D20" s="106">
        <v>53335286056</v>
      </c>
      <c r="E20" s="41">
        <f t="shared" si="4"/>
        <v>12302918223</v>
      </c>
      <c r="F20" s="106">
        <v>880000000</v>
      </c>
      <c r="G20" s="42">
        <f t="shared" si="5"/>
        <v>14.4</v>
      </c>
      <c r="H20" s="41">
        <f t="shared" si="6"/>
        <v>1771620224</v>
      </c>
      <c r="I20" s="107">
        <v>0</v>
      </c>
      <c r="J20" s="43">
        <f t="shared" si="7"/>
        <v>126700000</v>
      </c>
      <c r="K20" s="107">
        <v>126700000</v>
      </c>
    </row>
    <row r="21" spans="1:11">
      <c r="A21" s="39" t="s">
        <v>48</v>
      </c>
      <c r="B21" s="106">
        <v>5335000</v>
      </c>
      <c r="C21" s="106">
        <v>1924083080</v>
      </c>
      <c r="D21" s="106">
        <v>198539</v>
      </c>
      <c r="E21" s="41">
        <f t="shared" si="4"/>
        <v>1923884541</v>
      </c>
      <c r="F21" s="106">
        <v>1913459049</v>
      </c>
      <c r="G21" s="42">
        <f t="shared" si="5"/>
        <v>0.28000000000000003</v>
      </c>
      <c r="H21" s="41">
        <f t="shared" si="6"/>
        <v>5386877</v>
      </c>
      <c r="I21" s="107">
        <v>0</v>
      </c>
      <c r="J21" s="43">
        <f t="shared" si="7"/>
        <v>5335000</v>
      </c>
      <c r="K21" s="107">
        <v>5335000</v>
      </c>
    </row>
    <row r="22" spans="1:11">
      <c r="A22" s="39" t="s">
        <v>49</v>
      </c>
      <c r="B22" s="106">
        <v>1292000</v>
      </c>
      <c r="C22" s="106">
        <v>3163649672</v>
      </c>
      <c r="D22" s="106">
        <v>2818836338</v>
      </c>
      <c r="E22" s="41">
        <f t="shared" si="4"/>
        <v>344813334</v>
      </c>
      <c r="F22" s="106">
        <v>302992000</v>
      </c>
      <c r="G22" s="42">
        <f t="shared" si="5"/>
        <v>0.43</v>
      </c>
      <c r="H22" s="41">
        <f t="shared" si="6"/>
        <v>1482697</v>
      </c>
      <c r="I22" s="107">
        <v>0</v>
      </c>
      <c r="J22" s="43">
        <f t="shared" si="7"/>
        <v>1292000</v>
      </c>
      <c r="K22" s="107">
        <v>1292000</v>
      </c>
    </row>
    <row r="23" spans="1:11">
      <c r="A23" s="39" t="s">
        <v>50</v>
      </c>
      <c r="B23" s="106">
        <v>3842000</v>
      </c>
      <c r="C23" s="106">
        <v>794058046</v>
      </c>
      <c r="D23" s="106">
        <v>39049438</v>
      </c>
      <c r="E23" s="41">
        <f t="shared" si="4"/>
        <v>755008608</v>
      </c>
      <c r="F23" s="106">
        <v>500000000</v>
      </c>
      <c r="G23" s="42">
        <f t="shared" si="5"/>
        <v>0.77</v>
      </c>
      <c r="H23" s="41">
        <f t="shared" si="6"/>
        <v>5813566</v>
      </c>
      <c r="I23" s="107">
        <v>0</v>
      </c>
      <c r="J23" s="43">
        <f t="shared" si="7"/>
        <v>3842000</v>
      </c>
      <c r="K23" s="107">
        <v>3842000</v>
      </c>
    </row>
    <row r="24" spans="1:11">
      <c r="A24" s="39" t="s">
        <v>51</v>
      </c>
      <c r="B24" s="106">
        <v>1950000</v>
      </c>
      <c r="C24" s="106">
        <v>410130577</v>
      </c>
      <c r="D24" s="106">
        <v>357453621</v>
      </c>
      <c r="E24" s="41">
        <f t="shared" si="4"/>
        <v>52676956</v>
      </c>
      <c r="F24" s="106">
        <v>50420000</v>
      </c>
      <c r="G24" s="42">
        <f t="shared" si="5"/>
        <v>3.87</v>
      </c>
      <c r="H24" s="41">
        <f t="shared" si="6"/>
        <v>2038598</v>
      </c>
      <c r="I24" s="107">
        <v>0</v>
      </c>
      <c r="J24" s="43">
        <f t="shared" si="7"/>
        <v>1950000</v>
      </c>
      <c r="K24" s="107">
        <v>1950000</v>
      </c>
    </row>
    <row r="25" spans="1:11">
      <c r="A25" s="39" t="s">
        <v>52</v>
      </c>
      <c r="B25" s="106">
        <v>260000</v>
      </c>
      <c r="C25" s="106">
        <v>3191461597</v>
      </c>
      <c r="D25" s="106">
        <v>737257831</v>
      </c>
      <c r="E25" s="41">
        <f t="shared" si="4"/>
        <v>2454203766</v>
      </c>
      <c r="F25" s="106">
        <v>400000000</v>
      </c>
      <c r="G25" s="42">
        <f t="shared" si="5"/>
        <v>7.0000000000000007E-2</v>
      </c>
      <c r="H25" s="41">
        <f t="shared" si="6"/>
        <v>1717943</v>
      </c>
      <c r="I25" s="107">
        <v>0</v>
      </c>
      <c r="J25" s="43">
        <f t="shared" si="7"/>
        <v>260000</v>
      </c>
      <c r="K25" s="107">
        <v>260000</v>
      </c>
    </row>
    <row r="26" spans="1:11">
      <c r="A26" s="39" t="s">
        <v>53</v>
      </c>
      <c r="B26" s="106">
        <v>20712250</v>
      </c>
      <c r="C26" s="106">
        <v>358945072185</v>
      </c>
      <c r="D26" s="106">
        <v>309753091482</v>
      </c>
      <c r="E26" s="41">
        <f t="shared" si="4"/>
        <v>49191980703</v>
      </c>
      <c r="F26" s="106">
        <v>6840231000</v>
      </c>
      <c r="G26" s="42">
        <f t="shared" si="5"/>
        <v>0.3</v>
      </c>
      <c r="H26" s="41">
        <f t="shared" si="6"/>
        <v>147575942</v>
      </c>
      <c r="I26" s="107">
        <v>0</v>
      </c>
      <c r="J26" s="43">
        <f t="shared" si="7"/>
        <v>20712250</v>
      </c>
      <c r="K26" s="107">
        <v>20712000</v>
      </c>
    </row>
    <row r="27" spans="1:11">
      <c r="A27" s="39" t="s">
        <v>54</v>
      </c>
      <c r="B27" s="106">
        <v>175000</v>
      </c>
      <c r="C27" s="106">
        <v>4524534582</v>
      </c>
      <c r="D27" s="106">
        <v>2031868085</v>
      </c>
      <c r="E27" s="41">
        <f t="shared" si="4"/>
        <v>2492666497</v>
      </c>
      <c r="F27" s="106">
        <v>105000000</v>
      </c>
      <c r="G27" s="42">
        <f t="shared" si="5"/>
        <v>0.17</v>
      </c>
      <c r="H27" s="41">
        <f t="shared" si="6"/>
        <v>4237533</v>
      </c>
      <c r="I27" s="107">
        <v>0</v>
      </c>
      <c r="J27" s="43">
        <f t="shared" si="7"/>
        <v>175000</v>
      </c>
      <c r="K27" s="107">
        <v>175000</v>
      </c>
    </row>
    <row r="28" spans="1:11">
      <c r="A28" s="39" t="s">
        <v>55</v>
      </c>
      <c r="B28" s="106">
        <v>3138000</v>
      </c>
      <c r="C28" s="106">
        <v>1831980833</v>
      </c>
      <c r="D28" s="106">
        <v>8039166</v>
      </c>
      <c r="E28" s="41">
        <f t="shared" si="4"/>
        <v>1823941667</v>
      </c>
      <c r="F28" s="106">
        <v>1486447577</v>
      </c>
      <c r="G28" s="42">
        <f t="shared" si="5"/>
        <v>0.21</v>
      </c>
      <c r="H28" s="41">
        <f t="shared" si="6"/>
        <v>3830278</v>
      </c>
      <c r="I28" s="107">
        <v>0</v>
      </c>
      <c r="J28" s="43">
        <f t="shared" si="7"/>
        <v>3138000</v>
      </c>
      <c r="K28" s="107">
        <v>3138000</v>
      </c>
    </row>
    <row r="29" spans="1:11">
      <c r="A29" s="39" t="s">
        <v>56</v>
      </c>
      <c r="B29" s="106">
        <v>754000</v>
      </c>
      <c r="C29" s="106">
        <v>110642940</v>
      </c>
      <c r="D29" s="106">
        <v>1010699</v>
      </c>
      <c r="E29" s="41">
        <f t="shared" si="4"/>
        <v>109632241</v>
      </c>
      <c r="F29" s="106">
        <v>100000000</v>
      </c>
      <c r="G29" s="42">
        <f t="shared" si="5"/>
        <v>0.75</v>
      </c>
      <c r="H29" s="41">
        <f t="shared" si="6"/>
        <v>822242</v>
      </c>
      <c r="I29" s="107">
        <v>0</v>
      </c>
      <c r="J29" s="43">
        <f t="shared" si="7"/>
        <v>754000</v>
      </c>
      <c r="K29" s="107">
        <v>754000</v>
      </c>
    </row>
    <row r="30" spans="1:11">
      <c r="A30" s="39" t="s">
        <v>57</v>
      </c>
      <c r="B30" s="106">
        <v>1575000</v>
      </c>
      <c r="C30" s="106">
        <v>1237295638</v>
      </c>
      <c r="D30" s="106">
        <v>205450296</v>
      </c>
      <c r="E30" s="41">
        <f t="shared" si="4"/>
        <v>1031845342</v>
      </c>
      <c r="F30" s="106">
        <v>856728890</v>
      </c>
      <c r="G30" s="42">
        <f t="shared" si="5"/>
        <v>0.18</v>
      </c>
      <c r="H30" s="41">
        <f t="shared" si="6"/>
        <v>1857322</v>
      </c>
      <c r="I30" s="107">
        <v>0</v>
      </c>
      <c r="J30" s="43">
        <f t="shared" si="7"/>
        <v>1575000</v>
      </c>
      <c r="K30" s="107">
        <v>1575000</v>
      </c>
    </row>
    <row r="31" spans="1:11">
      <c r="A31" s="39" t="s">
        <v>58</v>
      </c>
      <c r="B31" s="106">
        <v>5600000</v>
      </c>
      <c r="C31" s="106">
        <v>24589199000000</v>
      </c>
      <c r="D31" s="106">
        <v>24294008000000</v>
      </c>
      <c r="E31" s="41">
        <f t="shared" si="4"/>
        <v>295191000000</v>
      </c>
      <c r="F31" s="106">
        <v>16602000000</v>
      </c>
      <c r="G31" s="42">
        <f t="shared" si="5"/>
        <v>0.03</v>
      </c>
      <c r="H31" s="41">
        <f t="shared" si="6"/>
        <v>88557300</v>
      </c>
      <c r="I31" s="107">
        <v>0</v>
      </c>
      <c r="J31" s="43">
        <f t="shared" si="7"/>
        <v>5600000</v>
      </c>
      <c r="K31" s="107">
        <v>5600000</v>
      </c>
    </row>
    <row r="32" spans="1:11">
      <c r="A32" s="36" t="s">
        <v>19</v>
      </c>
      <c r="B32" s="41">
        <f>SUM(B16:B31)</f>
        <v>206584250</v>
      </c>
      <c r="C32" s="41">
        <f t="shared" ref="C32:K32" si="8">SUM(C16:C31)</f>
        <v>25231007927280</v>
      </c>
      <c r="D32" s="41">
        <f t="shared" si="8"/>
        <v>24833337964545</v>
      </c>
      <c r="E32" s="41">
        <f t="shared" si="8"/>
        <v>397669962735</v>
      </c>
      <c r="F32" s="41">
        <f t="shared" si="8"/>
        <v>33715194516</v>
      </c>
      <c r="G32" s="44"/>
      <c r="H32" s="41">
        <f t="shared" si="8"/>
        <v>2233202001</v>
      </c>
      <c r="I32" s="41">
        <f t="shared" si="8"/>
        <v>0</v>
      </c>
      <c r="J32" s="41">
        <f t="shared" si="8"/>
        <v>206584250</v>
      </c>
      <c r="K32" s="41">
        <f t="shared" si="8"/>
        <v>206669000</v>
      </c>
    </row>
  </sheetData>
  <phoneticPr fontId="4"/>
  <pageMargins left="0.7" right="0.7" top="0.75" bottom="0.75" header="0.3" footer="0.3"/>
  <pageSetup paperSize="9" orientation="landscape" r:id="rId1"/>
  <rowBreaks count="1" manualBreakCount="1">
    <brk id="1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opLeftCell="A25" zoomScaleNormal="100" workbookViewId="0">
      <selection activeCell="F21" sqref="F21"/>
    </sheetView>
  </sheetViews>
  <sheetFormatPr defaultRowHeight="18.75"/>
  <cols>
    <col min="1" max="1" width="31.75" bestFit="1" customWidth="1"/>
    <col min="2" max="6" width="17.25" customWidth="1"/>
  </cols>
  <sheetData>
    <row r="1" spans="1:6">
      <c r="A1" s="1" t="s">
        <v>59</v>
      </c>
      <c r="F1" s="7" t="s">
        <v>28</v>
      </c>
    </row>
    <row r="2" spans="1:6" ht="37.5">
      <c r="A2" s="2" t="s">
        <v>60</v>
      </c>
      <c r="B2" s="9" t="s">
        <v>83</v>
      </c>
      <c r="C2" s="3" t="s">
        <v>11</v>
      </c>
      <c r="D2" s="3" t="s">
        <v>84</v>
      </c>
      <c r="E2" s="3" t="s">
        <v>85</v>
      </c>
      <c r="F2" s="3" t="s">
        <v>86</v>
      </c>
    </row>
    <row r="3" spans="1:6">
      <c r="A3" s="10" t="s">
        <v>61</v>
      </c>
      <c r="B3" s="108">
        <v>5106711877</v>
      </c>
      <c r="C3" s="108"/>
      <c r="D3" s="108"/>
      <c r="E3" s="13">
        <f>SUM(B3:D3)</f>
        <v>5106711877</v>
      </c>
      <c r="F3" s="57">
        <v>5106711877</v>
      </c>
    </row>
    <row r="4" spans="1:6">
      <c r="A4" s="10" t="s">
        <v>62</v>
      </c>
      <c r="B4" s="108">
        <v>631068261</v>
      </c>
      <c r="C4" s="108"/>
      <c r="D4" s="108"/>
      <c r="E4" s="13">
        <f t="shared" ref="E4:E27" si="0">SUM(B4:D4)</f>
        <v>631068261</v>
      </c>
      <c r="F4" s="57">
        <v>631068261</v>
      </c>
    </row>
    <row r="5" spans="1:6">
      <c r="A5" s="10" t="s">
        <v>63</v>
      </c>
      <c r="B5" s="108">
        <v>15000000</v>
      </c>
      <c r="C5" s="108"/>
      <c r="D5" s="108"/>
      <c r="E5" s="13">
        <f t="shared" ref="E5:E7" si="1">SUM(B5:D5)</f>
        <v>15000000</v>
      </c>
      <c r="F5" s="57">
        <v>15000000</v>
      </c>
    </row>
    <row r="6" spans="1:6">
      <c r="A6" s="10" t="s">
        <v>309</v>
      </c>
      <c r="B6" s="108">
        <v>525866464</v>
      </c>
      <c r="C6" s="108"/>
      <c r="D6" s="108"/>
      <c r="E6" s="13">
        <f>SUM(B6:D6)</f>
        <v>525866464</v>
      </c>
      <c r="F6" s="57">
        <v>525866464</v>
      </c>
    </row>
    <row r="7" spans="1:6">
      <c r="A7" s="10" t="s">
        <v>246</v>
      </c>
      <c r="B7" s="108">
        <v>365309610</v>
      </c>
      <c r="C7" s="108"/>
      <c r="D7" s="108"/>
      <c r="E7" s="13">
        <f t="shared" si="1"/>
        <v>365309610</v>
      </c>
      <c r="F7" s="57">
        <v>365309610</v>
      </c>
    </row>
    <row r="8" spans="1:6">
      <c r="A8" s="10" t="s">
        <v>64</v>
      </c>
      <c r="B8" s="108">
        <v>10111270</v>
      </c>
      <c r="C8" s="108"/>
      <c r="D8" s="108"/>
      <c r="E8" s="13">
        <f t="shared" si="0"/>
        <v>10111270</v>
      </c>
      <c r="F8" s="57">
        <v>10111270</v>
      </c>
    </row>
    <row r="9" spans="1:6">
      <c r="A9" s="10" t="s">
        <v>65</v>
      </c>
      <c r="B9" s="108">
        <v>171564943</v>
      </c>
      <c r="C9" s="108"/>
      <c r="D9" s="108"/>
      <c r="E9" s="13">
        <f t="shared" si="0"/>
        <v>171564943</v>
      </c>
      <c r="F9" s="57">
        <v>171564943</v>
      </c>
    </row>
    <row r="10" spans="1:6">
      <c r="A10" s="10" t="s">
        <v>66</v>
      </c>
      <c r="B10" s="108">
        <v>22691789</v>
      </c>
      <c r="C10" s="108"/>
      <c r="D10" s="108">
        <v>7905431</v>
      </c>
      <c r="E10" s="13">
        <f t="shared" si="0"/>
        <v>30597220</v>
      </c>
      <c r="F10" s="57">
        <v>30597220</v>
      </c>
    </row>
    <row r="11" spans="1:6">
      <c r="A11" s="10" t="s">
        <v>247</v>
      </c>
      <c r="B11" s="108">
        <v>30446378</v>
      </c>
      <c r="C11" s="108"/>
      <c r="D11" s="108"/>
      <c r="E11" s="13">
        <f t="shared" ref="E11" si="2">SUM(B11:D11)</f>
        <v>30446378</v>
      </c>
      <c r="F11" s="57">
        <v>30446378</v>
      </c>
    </row>
    <row r="12" spans="1:6">
      <c r="A12" s="10" t="s">
        <v>67</v>
      </c>
      <c r="B12" s="108">
        <v>250000000</v>
      </c>
      <c r="C12" s="108"/>
      <c r="D12" s="108"/>
      <c r="E12" s="13">
        <f t="shared" si="0"/>
        <v>250000000</v>
      </c>
      <c r="F12" s="57">
        <v>250000000</v>
      </c>
    </row>
    <row r="13" spans="1:6">
      <c r="A13" s="10" t="s">
        <v>68</v>
      </c>
      <c r="B13" s="108">
        <v>11913053</v>
      </c>
      <c r="C13" s="108"/>
      <c r="D13" s="108"/>
      <c r="E13" s="13">
        <f t="shared" si="0"/>
        <v>11913053</v>
      </c>
      <c r="F13" s="57">
        <v>11913053</v>
      </c>
    </row>
    <row r="14" spans="1:6">
      <c r="A14" s="10" t="s">
        <v>69</v>
      </c>
      <c r="B14" s="108">
        <v>26369769</v>
      </c>
      <c r="C14" s="108"/>
      <c r="D14" s="108"/>
      <c r="E14" s="13">
        <f t="shared" si="0"/>
        <v>26369769</v>
      </c>
      <c r="F14" s="57">
        <v>26369769</v>
      </c>
    </row>
    <row r="15" spans="1:6">
      <c r="A15" s="10" t="s">
        <v>70</v>
      </c>
      <c r="B15" s="108">
        <v>107792875</v>
      </c>
      <c r="C15" s="108"/>
      <c r="D15" s="108"/>
      <c r="E15" s="13">
        <f t="shared" si="0"/>
        <v>107792875</v>
      </c>
      <c r="F15" s="57">
        <v>107792875</v>
      </c>
    </row>
    <row r="16" spans="1:6">
      <c r="A16" s="10" t="s">
        <v>71</v>
      </c>
      <c r="B16" s="108">
        <v>100590156</v>
      </c>
      <c r="C16" s="108"/>
      <c r="D16" s="108"/>
      <c r="E16" s="13">
        <f t="shared" si="0"/>
        <v>100590156</v>
      </c>
      <c r="F16" s="57">
        <v>100590156</v>
      </c>
    </row>
    <row r="17" spans="1:6">
      <c r="A17" s="10" t="s">
        <v>72</v>
      </c>
      <c r="B17" s="109">
        <v>217233824</v>
      </c>
      <c r="C17" s="109"/>
      <c r="D17" s="109"/>
      <c r="E17" s="13">
        <f t="shared" si="0"/>
        <v>217233824</v>
      </c>
      <c r="F17" s="57">
        <v>217233824</v>
      </c>
    </row>
    <row r="18" spans="1:6">
      <c r="A18" s="10" t="s">
        <v>73</v>
      </c>
      <c r="B18" s="108">
        <v>30481134</v>
      </c>
      <c r="C18" s="108"/>
      <c r="D18" s="108"/>
      <c r="E18" s="13">
        <f t="shared" si="0"/>
        <v>30481134</v>
      </c>
      <c r="F18" s="57">
        <v>30481134</v>
      </c>
    </row>
    <row r="19" spans="1:6">
      <c r="A19" s="10" t="s">
        <v>74</v>
      </c>
      <c r="B19" s="108">
        <v>3015311</v>
      </c>
      <c r="C19" s="108"/>
      <c r="D19" s="108"/>
      <c r="E19" s="13">
        <f t="shared" si="0"/>
        <v>3015311</v>
      </c>
      <c r="F19" s="57">
        <v>3015311</v>
      </c>
    </row>
    <row r="20" spans="1:6">
      <c r="A20" s="10" t="s">
        <v>75</v>
      </c>
      <c r="B20" s="108">
        <v>6126509</v>
      </c>
      <c r="C20" s="108"/>
      <c r="D20" s="108"/>
      <c r="E20" s="13">
        <f t="shared" si="0"/>
        <v>6126509</v>
      </c>
      <c r="F20" s="57">
        <v>6126509</v>
      </c>
    </row>
    <row r="21" spans="1:6">
      <c r="A21" s="10" t="s">
        <v>76</v>
      </c>
      <c r="B21" s="108">
        <v>2105479141</v>
      </c>
      <c r="C21" s="108"/>
      <c r="D21" s="108"/>
      <c r="E21" s="13">
        <f t="shared" si="0"/>
        <v>2105479141</v>
      </c>
      <c r="F21" s="57">
        <v>2105479141</v>
      </c>
    </row>
    <row r="22" spans="1:6">
      <c r="A22" s="10" t="s">
        <v>77</v>
      </c>
      <c r="B22" s="108">
        <v>118397956</v>
      </c>
      <c r="C22" s="108"/>
      <c r="D22" s="108"/>
      <c r="E22" s="13">
        <f t="shared" si="0"/>
        <v>118397956</v>
      </c>
      <c r="F22" s="57">
        <v>118397956</v>
      </c>
    </row>
    <row r="23" spans="1:6">
      <c r="A23" s="10" t="s">
        <v>78</v>
      </c>
      <c r="B23" s="108">
        <v>111306269</v>
      </c>
      <c r="C23" s="108"/>
      <c r="D23" s="108"/>
      <c r="E23" s="13">
        <f t="shared" si="0"/>
        <v>111306269</v>
      </c>
      <c r="F23" s="57">
        <v>111306269</v>
      </c>
    </row>
    <row r="24" spans="1:6">
      <c r="A24" s="10" t="s">
        <v>79</v>
      </c>
      <c r="B24" s="108">
        <v>115165452</v>
      </c>
      <c r="C24" s="108"/>
      <c r="D24" s="108"/>
      <c r="E24" s="13">
        <f t="shared" si="0"/>
        <v>115165452</v>
      </c>
      <c r="F24" s="57">
        <v>115165452</v>
      </c>
    </row>
    <row r="25" spans="1:6">
      <c r="A25" s="10" t="s">
        <v>80</v>
      </c>
      <c r="B25" s="108">
        <v>143311005</v>
      </c>
      <c r="C25" s="108"/>
      <c r="D25" s="108"/>
      <c r="E25" s="13">
        <f t="shared" si="0"/>
        <v>143311005</v>
      </c>
      <c r="F25" s="57">
        <v>143311005</v>
      </c>
    </row>
    <row r="26" spans="1:6">
      <c r="A26" s="10" t="s">
        <v>81</v>
      </c>
      <c r="B26" s="108">
        <v>51219064</v>
      </c>
      <c r="C26" s="108"/>
      <c r="D26" s="108"/>
      <c r="E26" s="13">
        <f t="shared" si="0"/>
        <v>51219064</v>
      </c>
      <c r="F26" s="57">
        <v>51219064</v>
      </c>
    </row>
    <row r="27" spans="1:6">
      <c r="A27" s="10" t="s">
        <v>82</v>
      </c>
      <c r="B27" s="108">
        <v>1913052852</v>
      </c>
      <c r="C27" s="108"/>
      <c r="D27" s="108"/>
      <c r="E27" s="13">
        <f t="shared" si="0"/>
        <v>1913052852</v>
      </c>
      <c r="F27" s="57">
        <v>1913052852</v>
      </c>
    </row>
    <row r="28" spans="1:6">
      <c r="A28" s="10" t="s">
        <v>310</v>
      </c>
      <c r="B28" s="108">
        <v>26833819</v>
      </c>
      <c r="C28" s="108"/>
      <c r="D28" s="108"/>
      <c r="E28" s="13">
        <f t="shared" ref="E28" si="3">SUM(B28:D28)</f>
        <v>26833819</v>
      </c>
      <c r="F28" s="57">
        <v>26833819</v>
      </c>
    </row>
    <row r="29" spans="1:6">
      <c r="A29" s="2" t="s">
        <v>19</v>
      </c>
      <c r="B29" s="6">
        <f>SUM(B3:B28)</f>
        <v>12217058781</v>
      </c>
      <c r="C29" s="6">
        <f t="shared" ref="C29:F29" si="4">SUM(C3:C28)</f>
        <v>0</v>
      </c>
      <c r="D29" s="6">
        <f t="shared" si="4"/>
        <v>7905431</v>
      </c>
      <c r="E29" s="6">
        <f t="shared" si="4"/>
        <v>12224964212</v>
      </c>
      <c r="F29" s="6">
        <f t="shared" si="4"/>
        <v>12224964212</v>
      </c>
    </row>
  </sheetData>
  <phoneticPr fontId="4"/>
  <printOptions horizontalCentered="1"/>
  <pageMargins left="0.70866141732283472"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1"/>
  <sheetViews>
    <sheetView topLeftCell="B16" workbookViewId="0">
      <selection activeCell="G29" sqref="G29:H29"/>
    </sheetView>
  </sheetViews>
  <sheetFormatPr defaultRowHeight="18.75"/>
  <cols>
    <col min="1" max="1" width="23" bestFit="1" customWidth="1"/>
    <col min="2" max="3" width="17.25" customWidth="1"/>
    <col min="4" max="4" width="2.5" customWidth="1"/>
    <col min="5" max="5" width="14.75" customWidth="1"/>
    <col min="6" max="6" width="8.25" customWidth="1"/>
    <col min="7" max="8" width="9" customWidth="1"/>
    <col min="9" max="9" width="8.25" customWidth="1"/>
  </cols>
  <sheetData>
    <row r="1" spans="1:10">
      <c r="A1" s="1" t="s">
        <v>87</v>
      </c>
      <c r="I1" s="7" t="s">
        <v>28</v>
      </c>
    </row>
    <row r="2" spans="1:10" ht="18.75" customHeight="1">
      <c r="A2" s="143" t="s">
        <v>88</v>
      </c>
      <c r="B2" s="145" t="s">
        <v>89</v>
      </c>
      <c r="C2" s="146"/>
      <c r="D2" s="147" t="s">
        <v>90</v>
      </c>
      <c r="E2" s="148"/>
      <c r="F2" s="148"/>
      <c r="G2" s="149"/>
      <c r="H2" s="156" t="s">
        <v>91</v>
      </c>
      <c r="I2" s="157"/>
    </row>
    <row r="3" spans="1:10" ht="37.5">
      <c r="A3" s="144"/>
      <c r="B3" s="9" t="s">
        <v>92</v>
      </c>
      <c r="C3" s="3" t="s">
        <v>93</v>
      </c>
      <c r="D3" s="147" t="s">
        <v>92</v>
      </c>
      <c r="E3" s="149"/>
      <c r="F3" s="147" t="s">
        <v>93</v>
      </c>
      <c r="G3" s="149"/>
      <c r="H3" s="158"/>
      <c r="I3" s="159"/>
    </row>
    <row r="4" spans="1:10">
      <c r="A4" s="10" t="s">
        <v>94</v>
      </c>
      <c r="B4" s="13"/>
      <c r="C4" s="13"/>
      <c r="D4" s="150"/>
      <c r="E4" s="151"/>
      <c r="F4" s="150"/>
      <c r="G4" s="151"/>
      <c r="H4" s="150"/>
      <c r="I4" s="151"/>
    </row>
    <row r="5" spans="1:10">
      <c r="A5" s="5" t="s">
        <v>95</v>
      </c>
      <c r="B5" s="108">
        <v>77111900</v>
      </c>
      <c r="C5" s="108">
        <v>0</v>
      </c>
      <c r="D5" s="141">
        <v>9007700</v>
      </c>
      <c r="E5" s="142"/>
      <c r="F5" s="141">
        <v>0</v>
      </c>
      <c r="G5" s="142"/>
      <c r="H5" s="150">
        <f>+B5+D5</f>
        <v>86119600</v>
      </c>
      <c r="I5" s="151"/>
    </row>
    <row r="6" spans="1:10">
      <c r="A6" s="5" t="s">
        <v>96</v>
      </c>
      <c r="B6" s="108">
        <v>1258846</v>
      </c>
      <c r="C6" s="108">
        <v>0</v>
      </c>
      <c r="D6" s="141">
        <v>807904</v>
      </c>
      <c r="E6" s="142"/>
      <c r="F6" s="141">
        <v>0</v>
      </c>
      <c r="G6" s="142"/>
      <c r="H6" s="150">
        <f>+B6+D6</f>
        <v>2066750</v>
      </c>
      <c r="I6" s="151"/>
    </row>
    <row r="7" spans="1:10">
      <c r="A7" s="5" t="s">
        <v>311</v>
      </c>
      <c r="B7" s="108">
        <v>493010000</v>
      </c>
      <c r="C7" s="108">
        <v>0</v>
      </c>
      <c r="D7" s="141">
        <v>54870000</v>
      </c>
      <c r="E7" s="142"/>
      <c r="F7" s="141">
        <v>0</v>
      </c>
      <c r="G7" s="142"/>
      <c r="H7" s="150">
        <f>+B7+D7</f>
        <v>547880000</v>
      </c>
      <c r="I7" s="151"/>
    </row>
    <row r="8" spans="1:10">
      <c r="A8" s="2" t="s">
        <v>19</v>
      </c>
      <c r="B8" s="6">
        <f>SUM(B4:B7)</f>
        <v>571380746</v>
      </c>
      <c r="C8" s="6">
        <f t="shared" ref="C8:I8" si="0">SUM(C4:C7)</f>
        <v>0</v>
      </c>
      <c r="D8" s="152">
        <f>SUM(D4:E7)</f>
        <v>64685604</v>
      </c>
      <c r="E8" s="153">
        <f t="shared" si="0"/>
        <v>0</v>
      </c>
      <c r="F8" s="152">
        <f>SUM(F4:G7)</f>
        <v>0</v>
      </c>
      <c r="G8" s="153">
        <f t="shared" si="0"/>
        <v>0</v>
      </c>
      <c r="H8" s="152">
        <f t="shared" si="0"/>
        <v>636066350</v>
      </c>
      <c r="I8" s="153">
        <f t="shared" si="0"/>
        <v>0</v>
      </c>
    </row>
    <row r="10" spans="1:10">
      <c r="A10" s="1" t="s">
        <v>97</v>
      </c>
      <c r="C10" s="7" t="s">
        <v>28</v>
      </c>
      <c r="E10" s="1" t="s">
        <v>102</v>
      </c>
      <c r="F10" s="1"/>
      <c r="I10" s="7" t="s">
        <v>28</v>
      </c>
    </row>
    <row r="11" spans="1:10" ht="56.25" customHeight="1">
      <c r="A11" s="24" t="s">
        <v>88</v>
      </c>
      <c r="B11" s="9" t="s">
        <v>92</v>
      </c>
      <c r="C11" s="3" t="s">
        <v>93</v>
      </c>
      <c r="E11" s="154" t="s">
        <v>88</v>
      </c>
      <c r="F11" s="155"/>
      <c r="G11" s="145" t="s">
        <v>92</v>
      </c>
      <c r="H11" s="146"/>
      <c r="I11" s="147" t="s">
        <v>93</v>
      </c>
      <c r="J11" s="149"/>
    </row>
    <row r="12" spans="1:10">
      <c r="A12" s="14" t="s">
        <v>98</v>
      </c>
      <c r="B12" s="13"/>
      <c r="C12" s="13"/>
      <c r="E12" s="162" t="s">
        <v>98</v>
      </c>
      <c r="F12" s="163"/>
      <c r="G12" s="160"/>
      <c r="H12" s="161"/>
      <c r="I12" s="150"/>
      <c r="J12" s="151"/>
    </row>
    <row r="13" spans="1:10">
      <c r="A13" s="14" t="s">
        <v>99</v>
      </c>
      <c r="B13" s="13"/>
      <c r="C13" s="13"/>
      <c r="E13" s="162" t="s">
        <v>99</v>
      </c>
      <c r="F13" s="163"/>
      <c r="G13" s="160"/>
      <c r="H13" s="161"/>
      <c r="I13" s="150"/>
      <c r="J13" s="151"/>
    </row>
    <row r="14" spans="1:10">
      <c r="A14" s="5" t="s">
        <v>95</v>
      </c>
      <c r="B14" s="108">
        <v>3461000</v>
      </c>
      <c r="C14" s="108">
        <v>0</v>
      </c>
      <c r="E14" s="139" t="s">
        <v>95</v>
      </c>
      <c r="F14" s="140"/>
      <c r="G14" s="141">
        <v>1116500</v>
      </c>
      <c r="H14" s="142"/>
      <c r="I14" s="141">
        <v>0</v>
      </c>
      <c r="J14" s="142"/>
    </row>
    <row r="15" spans="1:10">
      <c r="A15" s="5" t="s">
        <v>96</v>
      </c>
      <c r="B15" s="108">
        <v>13875860</v>
      </c>
      <c r="C15" s="108">
        <v>0</v>
      </c>
      <c r="E15" s="139" t="s">
        <v>96</v>
      </c>
      <c r="F15" s="140"/>
      <c r="G15" s="141">
        <v>380643</v>
      </c>
      <c r="H15" s="142"/>
      <c r="I15" s="141">
        <v>0</v>
      </c>
      <c r="J15" s="142"/>
    </row>
    <row r="16" spans="1:10">
      <c r="A16" s="25" t="s">
        <v>100</v>
      </c>
      <c r="B16" s="6">
        <f>SUM(B12:B15)</f>
        <v>17336860</v>
      </c>
      <c r="C16" s="6">
        <f>SUM(C12:C15)</f>
        <v>0</v>
      </c>
      <c r="E16" s="154" t="s">
        <v>100</v>
      </c>
      <c r="F16" s="155"/>
      <c r="G16" s="150">
        <f>SUM(G12:G15)</f>
        <v>1497143</v>
      </c>
      <c r="H16" s="151"/>
      <c r="I16" s="150">
        <f>SUM(I12:I15)</f>
        <v>0</v>
      </c>
      <c r="J16" s="151"/>
    </row>
    <row r="17" spans="1:10">
      <c r="A17" s="14" t="s">
        <v>101</v>
      </c>
      <c r="B17" s="13"/>
      <c r="C17" s="13"/>
      <c r="E17" s="162" t="s">
        <v>101</v>
      </c>
      <c r="F17" s="163"/>
      <c r="G17" s="150"/>
      <c r="H17" s="151"/>
      <c r="I17" s="150"/>
      <c r="J17" s="151"/>
    </row>
    <row r="18" spans="1:10">
      <c r="A18" s="14" t="s">
        <v>103</v>
      </c>
      <c r="B18" s="13"/>
      <c r="C18" s="13"/>
      <c r="E18" s="162" t="s">
        <v>103</v>
      </c>
      <c r="F18" s="163"/>
      <c r="G18" s="150"/>
      <c r="H18" s="151"/>
      <c r="I18" s="150"/>
      <c r="J18" s="151"/>
    </row>
    <row r="19" spans="1:10">
      <c r="A19" s="5" t="s">
        <v>104</v>
      </c>
      <c r="B19" s="108">
        <v>47275867</v>
      </c>
      <c r="C19" s="108">
        <v>9002330</v>
      </c>
      <c r="E19" s="139" t="s">
        <v>104</v>
      </c>
      <c r="F19" s="140"/>
      <c r="G19" s="141">
        <v>11541523</v>
      </c>
      <c r="H19" s="142"/>
      <c r="I19" s="141">
        <v>2197751</v>
      </c>
      <c r="J19" s="142"/>
    </row>
    <row r="20" spans="1:10">
      <c r="A20" s="5" t="s">
        <v>105</v>
      </c>
      <c r="B20" s="108">
        <v>77709444</v>
      </c>
      <c r="C20" s="108">
        <v>42924511</v>
      </c>
      <c r="E20" s="139" t="s">
        <v>105</v>
      </c>
      <c r="F20" s="140"/>
      <c r="G20" s="141">
        <v>24656879</v>
      </c>
      <c r="H20" s="142"/>
      <c r="I20" s="141">
        <v>13619767</v>
      </c>
      <c r="J20" s="142"/>
    </row>
    <row r="21" spans="1:10">
      <c r="A21" s="5" t="s">
        <v>106</v>
      </c>
      <c r="B21" s="108">
        <v>5073706</v>
      </c>
      <c r="C21" s="108">
        <v>880941</v>
      </c>
      <c r="E21" s="139" t="s">
        <v>106</v>
      </c>
      <c r="F21" s="140"/>
      <c r="G21" s="141">
        <v>2519100</v>
      </c>
      <c r="H21" s="142"/>
      <c r="I21" s="141">
        <v>437388</v>
      </c>
      <c r="J21" s="142"/>
    </row>
    <row r="22" spans="1:10">
      <c r="A22" s="5" t="s">
        <v>107</v>
      </c>
      <c r="B22" s="108">
        <v>5256239</v>
      </c>
      <c r="C22" s="108">
        <v>990970</v>
      </c>
      <c r="E22" s="139" t="s">
        <v>107</v>
      </c>
      <c r="F22" s="140"/>
      <c r="G22" s="141">
        <v>1495641</v>
      </c>
      <c r="H22" s="142"/>
      <c r="I22" s="141">
        <v>281977</v>
      </c>
      <c r="J22" s="142"/>
    </row>
    <row r="23" spans="1:10">
      <c r="A23" s="5" t="s">
        <v>248</v>
      </c>
      <c r="B23" s="108">
        <v>85380607</v>
      </c>
      <c r="C23" s="108">
        <v>12644834</v>
      </c>
      <c r="E23" s="139" t="s">
        <v>248</v>
      </c>
      <c r="F23" s="140"/>
      <c r="G23" s="141">
        <v>22808630</v>
      </c>
      <c r="H23" s="142"/>
      <c r="I23" s="141">
        <v>3377949</v>
      </c>
      <c r="J23" s="142"/>
    </row>
    <row r="24" spans="1:10">
      <c r="A24" s="5" t="s">
        <v>249</v>
      </c>
      <c r="B24" s="108">
        <v>2895440</v>
      </c>
      <c r="C24" s="108">
        <v>1519138</v>
      </c>
      <c r="E24" s="139" t="s">
        <v>249</v>
      </c>
      <c r="F24" s="140"/>
      <c r="G24" s="141">
        <v>3300340</v>
      </c>
      <c r="H24" s="142"/>
      <c r="I24" s="141">
        <v>1731575</v>
      </c>
      <c r="J24" s="142"/>
    </row>
    <row r="25" spans="1:10">
      <c r="A25" s="5" t="s">
        <v>250</v>
      </c>
      <c r="B25" s="108">
        <v>1614000</v>
      </c>
      <c r="C25" s="108">
        <v>168766</v>
      </c>
      <c r="E25" s="139" t="s">
        <v>250</v>
      </c>
      <c r="F25" s="140"/>
      <c r="G25" s="141">
        <v>88300</v>
      </c>
      <c r="H25" s="142"/>
      <c r="I25" s="141">
        <v>9233</v>
      </c>
      <c r="J25" s="142"/>
    </row>
    <row r="26" spans="1:10">
      <c r="A26" s="10" t="s">
        <v>108</v>
      </c>
      <c r="B26" s="13"/>
      <c r="C26" s="13"/>
      <c r="E26" s="164" t="s">
        <v>108</v>
      </c>
      <c r="F26" s="165"/>
      <c r="G26" s="150"/>
      <c r="H26" s="151"/>
      <c r="I26" s="150"/>
      <c r="J26" s="151"/>
    </row>
    <row r="27" spans="1:10">
      <c r="A27" s="5" t="s">
        <v>110</v>
      </c>
      <c r="B27" s="108">
        <v>3456000</v>
      </c>
      <c r="C27" s="108">
        <v>210486</v>
      </c>
      <c r="E27" s="166" t="s">
        <v>312</v>
      </c>
      <c r="F27" s="167"/>
      <c r="G27" s="141">
        <v>4001000</v>
      </c>
      <c r="H27" s="142"/>
      <c r="I27" s="141">
        <v>243679</v>
      </c>
      <c r="J27" s="142"/>
    </row>
    <row r="28" spans="1:10">
      <c r="A28" s="25" t="s">
        <v>100</v>
      </c>
      <c r="B28" s="6">
        <f>SUM(B19:B27)</f>
        <v>228661303</v>
      </c>
      <c r="C28" s="6">
        <f>SUM(C19:C27)</f>
        <v>68341976</v>
      </c>
      <c r="E28" s="139" t="s">
        <v>313</v>
      </c>
      <c r="F28" s="140"/>
      <c r="G28" s="141">
        <f>5594775-1461000</f>
        <v>4133775</v>
      </c>
      <c r="H28" s="142"/>
      <c r="I28" s="141">
        <v>403891</v>
      </c>
      <c r="J28" s="142"/>
    </row>
    <row r="29" spans="1:10">
      <c r="A29" s="25" t="s">
        <v>19</v>
      </c>
      <c r="B29" s="6">
        <f>+B16+B28</f>
        <v>245998163</v>
      </c>
      <c r="C29" s="6">
        <f>+C16+C28</f>
        <v>68341976</v>
      </c>
      <c r="E29" s="139" t="s">
        <v>314</v>
      </c>
      <c r="F29" s="140"/>
      <c r="G29" s="141">
        <v>1501313</v>
      </c>
      <c r="H29" s="142"/>
      <c r="I29" s="141">
        <v>0</v>
      </c>
      <c r="J29" s="142"/>
    </row>
    <row r="30" spans="1:10">
      <c r="E30" s="154" t="s">
        <v>100</v>
      </c>
      <c r="F30" s="155"/>
      <c r="G30" s="150">
        <f>SUM(G19:H29)</f>
        <v>76046501</v>
      </c>
      <c r="H30" s="151"/>
      <c r="I30" s="150">
        <f>SUM(I19:J29)</f>
        <v>22303210</v>
      </c>
      <c r="J30" s="151"/>
    </row>
    <row r="31" spans="1:10">
      <c r="E31" s="154" t="s">
        <v>19</v>
      </c>
      <c r="F31" s="155"/>
      <c r="G31" s="150">
        <f>+G16+G30</f>
        <v>77543644</v>
      </c>
      <c r="H31" s="151"/>
      <c r="I31" s="150">
        <f>+I16+I30</f>
        <v>22303210</v>
      </c>
      <c r="J31" s="151"/>
    </row>
  </sheetData>
  <mergeCells count="84">
    <mergeCell ref="G25:H25"/>
    <mergeCell ref="I25:J25"/>
    <mergeCell ref="G23:H23"/>
    <mergeCell ref="I23:J23"/>
    <mergeCell ref="E24:F24"/>
    <mergeCell ref="G24:H24"/>
    <mergeCell ref="I24:J24"/>
    <mergeCell ref="I27:J27"/>
    <mergeCell ref="I30:J30"/>
    <mergeCell ref="I31:J31"/>
    <mergeCell ref="I19:J19"/>
    <mergeCell ref="I20:J20"/>
    <mergeCell ref="I21:J21"/>
    <mergeCell ref="I22:J22"/>
    <mergeCell ref="I26:J26"/>
    <mergeCell ref="I14:J14"/>
    <mergeCell ref="I15:J15"/>
    <mergeCell ref="I16:J16"/>
    <mergeCell ref="I17:J17"/>
    <mergeCell ref="I18:J18"/>
    <mergeCell ref="E27:F27"/>
    <mergeCell ref="E30:F30"/>
    <mergeCell ref="E31:F31"/>
    <mergeCell ref="G14:H14"/>
    <mergeCell ref="G15:H15"/>
    <mergeCell ref="G16:H16"/>
    <mergeCell ref="G17:H17"/>
    <mergeCell ref="G18:H18"/>
    <mergeCell ref="G19:H19"/>
    <mergeCell ref="G20:H20"/>
    <mergeCell ref="G21:H21"/>
    <mergeCell ref="G22:H22"/>
    <mergeCell ref="G26:H26"/>
    <mergeCell ref="G27:H27"/>
    <mergeCell ref="G30:H30"/>
    <mergeCell ref="G31:H31"/>
    <mergeCell ref="E19:F19"/>
    <mergeCell ref="E20:F20"/>
    <mergeCell ref="E21:F21"/>
    <mergeCell ref="E22:F22"/>
    <mergeCell ref="E26:F26"/>
    <mergeCell ref="E23:F23"/>
    <mergeCell ref="E25:F25"/>
    <mergeCell ref="E14:F14"/>
    <mergeCell ref="E15:F15"/>
    <mergeCell ref="E16:F16"/>
    <mergeCell ref="E17:F17"/>
    <mergeCell ref="E18:F18"/>
    <mergeCell ref="G12:H12"/>
    <mergeCell ref="G13:H13"/>
    <mergeCell ref="E12:F12"/>
    <mergeCell ref="E13:F13"/>
    <mergeCell ref="I12:J12"/>
    <mergeCell ref="I13:J13"/>
    <mergeCell ref="H2:I3"/>
    <mergeCell ref="H4:I4"/>
    <mergeCell ref="H5:I5"/>
    <mergeCell ref="H6:I6"/>
    <mergeCell ref="H8:I8"/>
    <mergeCell ref="D4:E4"/>
    <mergeCell ref="D5:E5"/>
    <mergeCell ref="D6:E6"/>
    <mergeCell ref="D8:E8"/>
    <mergeCell ref="E11:F11"/>
    <mergeCell ref="F4:G4"/>
    <mergeCell ref="F5:G5"/>
    <mergeCell ref="F6:G6"/>
    <mergeCell ref="F8:G8"/>
    <mergeCell ref="G11:H11"/>
    <mergeCell ref="D7:E7"/>
    <mergeCell ref="F7:G7"/>
    <mergeCell ref="H7:I7"/>
    <mergeCell ref="I11:J11"/>
    <mergeCell ref="A2:A3"/>
    <mergeCell ref="B2:C2"/>
    <mergeCell ref="D2:G2"/>
    <mergeCell ref="D3:E3"/>
    <mergeCell ref="F3:G3"/>
    <mergeCell ref="E28:F28"/>
    <mergeCell ref="E29:F29"/>
    <mergeCell ref="G28:H28"/>
    <mergeCell ref="I28:J28"/>
    <mergeCell ref="G29:H29"/>
    <mergeCell ref="I29:J29"/>
  </mergeCells>
  <phoneticPr fontId="4"/>
  <pageMargins left="0.7" right="0.7" top="0.75" bottom="0.75" header="0.3" footer="0.3"/>
  <pageSetup paperSize="9" scale="9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0"/>
  <sheetViews>
    <sheetView topLeftCell="A70" workbookViewId="0">
      <selection activeCell="A78" sqref="A78"/>
    </sheetView>
  </sheetViews>
  <sheetFormatPr defaultRowHeight="18.75"/>
  <cols>
    <col min="1" max="1" width="17.25" customWidth="1"/>
    <col min="2" max="10" width="14.375" customWidth="1"/>
  </cols>
  <sheetData>
    <row r="1" spans="1:8">
      <c r="A1" t="s">
        <v>112</v>
      </c>
    </row>
    <row r="2" spans="1:8">
      <c r="A2" s="1" t="s">
        <v>113</v>
      </c>
      <c r="G2" s="7"/>
      <c r="H2" s="7" t="s">
        <v>28</v>
      </c>
    </row>
    <row r="3" spans="1:8">
      <c r="A3" s="143" t="s">
        <v>60</v>
      </c>
      <c r="B3" s="156" t="s">
        <v>114</v>
      </c>
      <c r="C3" s="16"/>
      <c r="D3" s="168" t="s">
        <v>115</v>
      </c>
      <c r="E3" s="170" t="s">
        <v>116</v>
      </c>
      <c r="F3" s="170" t="s">
        <v>117</v>
      </c>
      <c r="G3" s="170" t="s">
        <v>118</v>
      </c>
      <c r="H3" s="170" t="s">
        <v>276</v>
      </c>
    </row>
    <row r="4" spans="1:8">
      <c r="A4" s="144"/>
      <c r="B4" s="158"/>
      <c r="C4" s="45" t="s">
        <v>119</v>
      </c>
      <c r="D4" s="169"/>
      <c r="E4" s="171"/>
      <c r="F4" s="171"/>
      <c r="G4" s="171"/>
      <c r="H4" s="171"/>
    </row>
    <row r="5" spans="1:8">
      <c r="A5" s="10" t="s">
        <v>126</v>
      </c>
      <c r="B5" s="6"/>
      <c r="C5" s="17"/>
      <c r="D5" s="18"/>
      <c r="E5" s="6"/>
      <c r="F5" s="6"/>
      <c r="G5" s="6"/>
      <c r="H5" s="6"/>
    </row>
    <row r="6" spans="1:8">
      <c r="A6" s="5" t="s">
        <v>120</v>
      </c>
      <c r="B6" s="6">
        <f>+B32+B57+B82</f>
        <v>231404581</v>
      </c>
      <c r="C6" s="17">
        <f t="shared" ref="C6:G6" si="0">+C32+C57+C82</f>
        <v>53232770</v>
      </c>
      <c r="D6" s="18">
        <f t="shared" si="0"/>
        <v>82698863</v>
      </c>
      <c r="E6" s="6">
        <f t="shared" si="0"/>
        <v>82553718</v>
      </c>
      <c r="F6" s="6">
        <f t="shared" si="0"/>
        <v>63752000</v>
      </c>
      <c r="G6" s="6">
        <f t="shared" si="0"/>
        <v>2400000</v>
      </c>
      <c r="H6" s="6">
        <f t="shared" ref="H6" si="1">+H32+H57+H82</f>
        <v>0</v>
      </c>
    </row>
    <row r="7" spans="1:8">
      <c r="A7" s="5" t="s">
        <v>121</v>
      </c>
      <c r="B7" s="6">
        <f t="shared" ref="B7:G7" si="2">+B33+B58+B83</f>
        <v>53482189</v>
      </c>
      <c r="C7" s="17">
        <f t="shared" si="2"/>
        <v>13003164</v>
      </c>
      <c r="D7" s="18">
        <f t="shared" si="2"/>
        <v>30065293</v>
      </c>
      <c r="E7" s="6">
        <f t="shared" si="2"/>
        <v>23416896</v>
      </c>
      <c r="F7" s="6">
        <f t="shared" si="2"/>
        <v>0</v>
      </c>
      <c r="G7" s="6">
        <f t="shared" si="2"/>
        <v>0</v>
      </c>
      <c r="H7" s="6">
        <f t="shared" ref="H7" si="3">+H33+H58+H83</f>
        <v>0</v>
      </c>
    </row>
    <row r="8" spans="1:8">
      <c r="A8" s="5" t="s">
        <v>122</v>
      </c>
      <c r="B8" s="6">
        <f t="shared" ref="B8:G8" si="4">+B34+B59+B84</f>
        <v>317935819</v>
      </c>
      <c r="C8" s="17">
        <f t="shared" si="4"/>
        <v>28857064</v>
      </c>
      <c r="D8" s="18">
        <f t="shared" si="4"/>
        <v>317935819</v>
      </c>
      <c r="E8" s="6">
        <f t="shared" si="4"/>
        <v>0</v>
      </c>
      <c r="F8" s="6">
        <f t="shared" si="4"/>
        <v>0</v>
      </c>
      <c r="G8" s="6">
        <f t="shared" si="4"/>
        <v>0</v>
      </c>
      <c r="H8" s="6">
        <f t="shared" ref="H8" si="5">+H34+H59+H84</f>
        <v>0</v>
      </c>
    </row>
    <row r="9" spans="1:8">
      <c r="A9" s="5" t="s">
        <v>123</v>
      </c>
      <c r="B9" s="6">
        <f t="shared" ref="B9:G9" si="6">+B35+B60+B85</f>
        <v>664835280</v>
      </c>
      <c r="C9" s="17">
        <f t="shared" si="6"/>
        <v>180199121</v>
      </c>
      <c r="D9" s="18">
        <f t="shared" si="6"/>
        <v>497710280</v>
      </c>
      <c r="E9" s="6">
        <f t="shared" si="6"/>
        <v>0</v>
      </c>
      <c r="F9" s="6">
        <f t="shared" si="6"/>
        <v>160900000</v>
      </c>
      <c r="G9" s="6">
        <f t="shared" si="6"/>
        <v>6225000</v>
      </c>
      <c r="H9" s="6">
        <f t="shared" ref="H9" si="7">+H35+H60+H85</f>
        <v>0</v>
      </c>
    </row>
    <row r="10" spans="1:8">
      <c r="A10" s="5" t="s">
        <v>124</v>
      </c>
      <c r="B10" s="6">
        <f t="shared" ref="B10:G10" si="8">+B36+B61+B86</f>
        <v>11579275367</v>
      </c>
      <c r="C10" s="17">
        <f t="shared" si="8"/>
        <v>1586837784</v>
      </c>
      <c r="D10" s="18">
        <f t="shared" si="8"/>
        <v>195985353</v>
      </c>
      <c r="E10" s="6">
        <f t="shared" si="8"/>
        <v>882571956</v>
      </c>
      <c r="F10" s="6">
        <f t="shared" si="8"/>
        <v>4301004000</v>
      </c>
      <c r="G10" s="6">
        <f t="shared" si="8"/>
        <v>4165414000</v>
      </c>
      <c r="H10" s="6">
        <f t="shared" ref="H10" si="9">+H36+H61+H86</f>
        <v>2034300058</v>
      </c>
    </row>
    <row r="11" spans="1:8">
      <c r="A11" s="5" t="s">
        <v>125</v>
      </c>
      <c r="B11" s="6">
        <f t="shared" ref="B11:G11" si="10">+B37+B62+B87</f>
        <v>9925222237</v>
      </c>
      <c r="C11" s="17">
        <f t="shared" si="10"/>
        <v>1202741780</v>
      </c>
      <c r="D11" s="18">
        <f t="shared" si="10"/>
        <v>9128010937</v>
      </c>
      <c r="E11" s="6">
        <f t="shared" si="10"/>
        <v>758493800</v>
      </c>
      <c r="F11" s="6">
        <f t="shared" si="10"/>
        <v>15610000</v>
      </c>
      <c r="G11" s="6">
        <f t="shared" si="10"/>
        <v>23107500</v>
      </c>
      <c r="H11" s="6">
        <f t="shared" ref="H11" si="11">+H37+H62+H87</f>
        <v>0</v>
      </c>
    </row>
    <row r="12" spans="1:8">
      <c r="A12" s="10" t="s">
        <v>127</v>
      </c>
      <c r="B12" s="6"/>
      <c r="C12" s="17"/>
      <c r="D12" s="18"/>
      <c r="E12" s="6"/>
      <c r="F12" s="6"/>
      <c r="G12" s="6"/>
      <c r="H12" s="6"/>
    </row>
    <row r="13" spans="1:8">
      <c r="A13" s="5" t="s">
        <v>128</v>
      </c>
      <c r="B13" s="6">
        <f t="shared" ref="B13:G13" si="12">+B39+B64+B89</f>
        <v>8539635336</v>
      </c>
      <c r="C13" s="17">
        <f t="shared" si="12"/>
        <v>606649392</v>
      </c>
      <c r="D13" s="18">
        <f t="shared" si="12"/>
        <v>6274412073</v>
      </c>
      <c r="E13" s="6">
        <f t="shared" si="12"/>
        <v>1449492758</v>
      </c>
      <c r="F13" s="6">
        <f t="shared" si="12"/>
        <v>475613184</v>
      </c>
      <c r="G13" s="6">
        <f t="shared" si="12"/>
        <v>340117321</v>
      </c>
      <c r="H13" s="6">
        <f t="shared" ref="H13" si="13">+H39+H64+H89</f>
        <v>0</v>
      </c>
    </row>
    <row r="14" spans="1:8">
      <c r="A14" s="5" t="s">
        <v>129</v>
      </c>
      <c r="B14" s="6">
        <f t="shared" ref="B14:G14" si="14">+B40+B65+B90</f>
        <v>78931538</v>
      </c>
      <c r="C14" s="17">
        <f t="shared" si="14"/>
        <v>19237430</v>
      </c>
      <c r="D14" s="18">
        <f t="shared" si="14"/>
        <v>78931538</v>
      </c>
      <c r="E14" s="6">
        <f t="shared" si="14"/>
        <v>0</v>
      </c>
      <c r="F14" s="6">
        <f t="shared" si="14"/>
        <v>0</v>
      </c>
      <c r="G14" s="6">
        <f t="shared" si="14"/>
        <v>0</v>
      </c>
      <c r="H14" s="6">
        <f t="shared" ref="H14" si="15">+H40+H65+H90</f>
        <v>0</v>
      </c>
    </row>
    <row r="15" spans="1:8">
      <c r="A15" s="5" t="s">
        <v>130</v>
      </c>
      <c r="B15" s="6">
        <f t="shared" ref="B15:G15" si="16">+B41+B66+B91</f>
        <v>0</v>
      </c>
      <c r="C15" s="17">
        <f t="shared" si="16"/>
        <v>0</v>
      </c>
      <c r="D15" s="18">
        <f t="shared" si="16"/>
        <v>0</v>
      </c>
      <c r="E15" s="6">
        <f t="shared" si="16"/>
        <v>0</v>
      </c>
      <c r="F15" s="6">
        <f t="shared" si="16"/>
        <v>0</v>
      </c>
      <c r="G15" s="6">
        <f t="shared" si="16"/>
        <v>0</v>
      </c>
      <c r="H15" s="6">
        <f t="shared" ref="H15" si="17">+H41+H66+H91</f>
        <v>0</v>
      </c>
    </row>
    <row r="16" spans="1:8">
      <c r="A16" s="2" t="s">
        <v>19</v>
      </c>
      <c r="B16" s="6">
        <f>SUM(B6:B15)</f>
        <v>31390722347</v>
      </c>
      <c r="C16" s="17">
        <f t="shared" ref="C16:G16" si="18">SUM(C6:C15)</f>
        <v>3690758505</v>
      </c>
      <c r="D16" s="18">
        <f t="shared" si="18"/>
        <v>16605750156</v>
      </c>
      <c r="E16" s="6">
        <f t="shared" si="18"/>
        <v>3196529128</v>
      </c>
      <c r="F16" s="6">
        <f t="shared" si="18"/>
        <v>5016879184</v>
      </c>
      <c r="G16" s="6">
        <f t="shared" si="18"/>
        <v>4537263821</v>
      </c>
      <c r="H16" s="6">
        <f t="shared" ref="H16" si="19">SUM(H6:H15)</f>
        <v>2034300058</v>
      </c>
    </row>
    <row r="18" spans="1:10">
      <c r="A18" s="1" t="s">
        <v>131</v>
      </c>
      <c r="I18" s="7" t="s">
        <v>140</v>
      </c>
    </row>
    <row r="19" spans="1:10" ht="37.5">
      <c r="A19" s="19" t="s">
        <v>132</v>
      </c>
      <c r="B19" s="20" t="s">
        <v>133</v>
      </c>
      <c r="C19" s="3" t="s">
        <v>134</v>
      </c>
      <c r="D19" s="3" t="s">
        <v>135</v>
      </c>
      <c r="E19" s="3" t="s">
        <v>136</v>
      </c>
      <c r="F19" s="3" t="s">
        <v>137</v>
      </c>
      <c r="G19" s="3" t="s">
        <v>138</v>
      </c>
      <c r="H19" s="2" t="s">
        <v>139</v>
      </c>
      <c r="I19" s="3" t="s">
        <v>152</v>
      </c>
    </row>
    <row r="20" spans="1:10">
      <c r="A20" s="17">
        <f>+B16</f>
        <v>31390722347</v>
      </c>
      <c r="B20" s="18">
        <f t="shared" ref="B20:H20" si="20">+B46+B71+B96</f>
        <v>29024388553</v>
      </c>
      <c r="C20" s="6">
        <f t="shared" si="20"/>
        <v>1357946194</v>
      </c>
      <c r="D20" s="6">
        <f t="shared" si="20"/>
        <v>531756452</v>
      </c>
      <c r="E20" s="6">
        <f t="shared" si="20"/>
        <v>138559472</v>
      </c>
      <c r="F20" s="6">
        <f t="shared" si="20"/>
        <v>145534054</v>
      </c>
      <c r="G20" s="6">
        <f t="shared" si="20"/>
        <v>58181896</v>
      </c>
      <c r="H20" s="6">
        <f t="shared" si="20"/>
        <v>134355726</v>
      </c>
      <c r="I20" s="4">
        <f>+ROUND((A46*I46+A71*I71+A96*I96)/(A46+A71+A96),2)</f>
        <v>0.54</v>
      </c>
    </row>
    <row r="22" spans="1:10">
      <c r="A22" s="1" t="s">
        <v>141</v>
      </c>
      <c r="J22" s="7" t="s">
        <v>142</v>
      </c>
    </row>
    <row r="23" spans="1:10" ht="37.5">
      <c r="A23" s="19" t="s">
        <v>132</v>
      </c>
      <c r="B23" s="21" t="s">
        <v>143</v>
      </c>
      <c r="C23" s="3" t="s">
        <v>144</v>
      </c>
      <c r="D23" s="3" t="s">
        <v>145</v>
      </c>
      <c r="E23" s="3" t="s">
        <v>146</v>
      </c>
      <c r="F23" s="3" t="s">
        <v>147</v>
      </c>
      <c r="G23" s="3" t="s">
        <v>148</v>
      </c>
      <c r="H23" s="3" t="s">
        <v>149</v>
      </c>
      <c r="I23" s="3" t="s">
        <v>150</v>
      </c>
      <c r="J23" s="2" t="s">
        <v>151</v>
      </c>
    </row>
    <row r="24" spans="1:10">
      <c r="A24" s="17">
        <f>+B16</f>
        <v>31390722347</v>
      </c>
      <c r="B24" s="18">
        <f t="shared" ref="B24:J24" si="21">+B50+B75+B100</f>
        <v>3690758505</v>
      </c>
      <c r="C24" s="6">
        <f t="shared" si="21"/>
        <v>3708203046</v>
      </c>
      <c r="D24" s="6">
        <f t="shared" si="21"/>
        <v>3501615463</v>
      </c>
      <c r="E24" s="6">
        <f t="shared" si="21"/>
        <v>3186338390</v>
      </c>
      <c r="F24" s="6">
        <f t="shared" si="21"/>
        <v>2630831105</v>
      </c>
      <c r="G24" s="6">
        <f t="shared" si="21"/>
        <v>8798249245</v>
      </c>
      <c r="H24" s="6">
        <f t="shared" si="21"/>
        <v>5102631504</v>
      </c>
      <c r="I24" s="6">
        <f t="shared" si="21"/>
        <v>772095089</v>
      </c>
      <c r="J24" s="6">
        <f t="shared" si="21"/>
        <v>0</v>
      </c>
    </row>
    <row r="26" spans="1:10">
      <c r="A26" t="s">
        <v>271</v>
      </c>
    </row>
    <row r="27" spans="1:10">
      <c r="A27" t="s">
        <v>272</v>
      </c>
    </row>
    <row r="28" spans="1:10">
      <c r="A28" s="1" t="s">
        <v>113</v>
      </c>
      <c r="G28" s="7"/>
      <c r="H28" s="7" t="s">
        <v>28</v>
      </c>
    </row>
    <row r="29" spans="1:10">
      <c r="A29" s="143" t="s">
        <v>60</v>
      </c>
      <c r="B29" s="156" t="s">
        <v>114</v>
      </c>
      <c r="C29" s="53"/>
      <c r="D29" s="168" t="s">
        <v>115</v>
      </c>
      <c r="E29" s="170" t="s">
        <v>116</v>
      </c>
      <c r="F29" s="170" t="s">
        <v>117</v>
      </c>
      <c r="G29" s="170" t="s">
        <v>118</v>
      </c>
      <c r="H29" s="170" t="s">
        <v>276</v>
      </c>
    </row>
    <row r="30" spans="1:10">
      <c r="A30" s="144"/>
      <c r="B30" s="158"/>
      <c r="C30" s="45" t="s">
        <v>119</v>
      </c>
      <c r="D30" s="169"/>
      <c r="E30" s="171"/>
      <c r="F30" s="171"/>
      <c r="G30" s="171"/>
      <c r="H30" s="171"/>
    </row>
    <row r="31" spans="1:10">
      <c r="A31" s="10" t="s">
        <v>126</v>
      </c>
      <c r="B31" s="6"/>
      <c r="C31" s="17"/>
      <c r="D31" s="18"/>
      <c r="E31" s="6"/>
      <c r="F31" s="6"/>
      <c r="G31" s="6"/>
      <c r="H31" s="6"/>
    </row>
    <row r="32" spans="1:10">
      <c r="A32" s="5" t="s">
        <v>120</v>
      </c>
      <c r="B32" s="57">
        <v>231404581</v>
      </c>
      <c r="C32" s="58">
        <v>53232770</v>
      </c>
      <c r="D32" s="59">
        <v>82698863</v>
      </c>
      <c r="E32" s="57">
        <v>82553718</v>
      </c>
      <c r="F32" s="57">
        <v>63752000</v>
      </c>
      <c r="G32" s="57">
        <v>2400000</v>
      </c>
      <c r="H32" s="57">
        <v>0</v>
      </c>
    </row>
    <row r="33" spans="1:10">
      <c r="A33" s="5" t="s">
        <v>121</v>
      </c>
      <c r="B33" s="57">
        <v>53482189</v>
      </c>
      <c r="C33" s="58">
        <v>13003164</v>
      </c>
      <c r="D33" s="59">
        <v>30065293</v>
      </c>
      <c r="E33" s="57">
        <v>23416896</v>
      </c>
      <c r="F33" s="57">
        <v>0</v>
      </c>
      <c r="G33" s="57">
        <v>0</v>
      </c>
      <c r="H33" s="57">
        <v>0</v>
      </c>
    </row>
    <row r="34" spans="1:10">
      <c r="A34" s="5" t="s">
        <v>122</v>
      </c>
      <c r="B34" s="57">
        <v>317935819</v>
      </c>
      <c r="C34" s="58">
        <v>28857064</v>
      </c>
      <c r="D34" s="59">
        <v>317935819</v>
      </c>
      <c r="E34" s="57">
        <v>0</v>
      </c>
      <c r="F34" s="57">
        <v>0</v>
      </c>
      <c r="G34" s="57">
        <v>0</v>
      </c>
      <c r="H34" s="57">
        <v>0</v>
      </c>
    </row>
    <row r="35" spans="1:10">
      <c r="A35" s="5" t="s">
        <v>123</v>
      </c>
      <c r="B35" s="57">
        <v>664835280</v>
      </c>
      <c r="C35" s="58">
        <v>180199121</v>
      </c>
      <c r="D35" s="59">
        <v>497710280</v>
      </c>
      <c r="E35" s="57">
        <v>0</v>
      </c>
      <c r="F35" s="57">
        <v>160900000</v>
      </c>
      <c r="G35" s="57">
        <v>6225000</v>
      </c>
      <c r="H35" s="57">
        <v>0</v>
      </c>
    </row>
    <row r="36" spans="1:10">
      <c r="A36" s="5" t="s">
        <v>124</v>
      </c>
      <c r="B36" s="57">
        <v>11579275367</v>
      </c>
      <c r="C36" s="58">
        <v>1586837784</v>
      </c>
      <c r="D36" s="59">
        <v>195985353</v>
      </c>
      <c r="E36" s="57">
        <v>882571956</v>
      </c>
      <c r="F36" s="57">
        <v>4301004000</v>
      </c>
      <c r="G36" s="57">
        <v>4165414000</v>
      </c>
      <c r="H36" s="57">
        <v>2034300058</v>
      </c>
    </row>
    <row r="37" spans="1:10">
      <c r="A37" s="5" t="s">
        <v>125</v>
      </c>
      <c r="B37" s="57">
        <v>9471364102</v>
      </c>
      <c r="C37" s="58">
        <v>1139998353</v>
      </c>
      <c r="D37" s="59">
        <v>8833427783</v>
      </c>
      <c r="E37" s="57">
        <v>627748819</v>
      </c>
      <c r="F37" s="57">
        <v>0</v>
      </c>
      <c r="G37" s="57">
        <v>10187500</v>
      </c>
      <c r="H37" s="57">
        <v>0</v>
      </c>
    </row>
    <row r="38" spans="1:10">
      <c r="A38" s="10" t="s">
        <v>127</v>
      </c>
      <c r="B38" s="6"/>
      <c r="C38" s="17"/>
      <c r="D38" s="18"/>
      <c r="E38" s="6"/>
      <c r="F38" s="6"/>
      <c r="G38" s="6"/>
      <c r="H38" s="6"/>
    </row>
    <row r="39" spans="1:10">
      <c r="A39" s="5" t="s">
        <v>128</v>
      </c>
      <c r="B39" s="57">
        <v>8539635336</v>
      </c>
      <c r="C39" s="58">
        <v>606649392</v>
      </c>
      <c r="D39" s="59">
        <v>6274412073</v>
      </c>
      <c r="E39" s="57">
        <v>1449492758</v>
      </c>
      <c r="F39" s="57">
        <v>475613184</v>
      </c>
      <c r="G39" s="57">
        <v>340117321</v>
      </c>
      <c r="H39" s="57">
        <v>0</v>
      </c>
    </row>
    <row r="40" spans="1:10">
      <c r="A40" s="5" t="s">
        <v>129</v>
      </c>
      <c r="B40" s="57">
        <v>78931538</v>
      </c>
      <c r="C40" s="58">
        <v>19237430</v>
      </c>
      <c r="D40" s="59">
        <v>78931538</v>
      </c>
      <c r="E40" s="57">
        <v>0</v>
      </c>
      <c r="F40" s="57">
        <v>0</v>
      </c>
      <c r="G40" s="57">
        <v>0</v>
      </c>
      <c r="H40" s="57">
        <v>0</v>
      </c>
    </row>
    <row r="41" spans="1:10">
      <c r="A41" s="5" t="s">
        <v>130</v>
      </c>
      <c r="B41" s="57">
        <v>0</v>
      </c>
      <c r="C41" s="58">
        <v>0</v>
      </c>
      <c r="D41" s="59">
        <v>0</v>
      </c>
      <c r="E41" s="57">
        <v>0</v>
      </c>
      <c r="F41" s="57">
        <v>0</v>
      </c>
      <c r="G41" s="57">
        <v>0</v>
      </c>
      <c r="H41" s="57">
        <v>0</v>
      </c>
    </row>
    <row r="42" spans="1:10">
      <c r="A42" s="55" t="s">
        <v>19</v>
      </c>
      <c r="B42" s="6">
        <f>SUM(B32:B41)</f>
        <v>30936864212</v>
      </c>
      <c r="C42" s="17">
        <f t="shared" ref="C42:H42" si="22">SUM(C32:C41)</f>
        <v>3628015078</v>
      </c>
      <c r="D42" s="18">
        <f t="shared" si="22"/>
        <v>16311167002</v>
      </c>
      <c r="E42" s="6">
        <f t="shared" si="22"/>
        <v>3065784147</v>
      </c>
      <c r="F42" s="6">
        <f t="shared" si="22"/>
        <v>5001269184</v>
      </c>
      <c r="G42" s="6">
        <f t="shared" si="22"/>
        <v>4524343821</v>
      </c>
      <c r="H42" s="6">
        <f t="shared" si="22"/>
        <v>2034300058</v>
      </c>
    </row>
    <row r="44" spans="1:10">
      <c r="A44" s="1" t="s">
        <v>131</v>
      </c>
      <c r="H44" s="7"/>
      <c r="I44" s="7" t="s">
        <v>140</v>
      </c>
    </row>
    <row r="45" spans="1:10" ht="37.5">
      <c r="A45" s="54" t="s">
        <v>132</v>
      </c>
      <c r="B45" s="20" t="s">
        <v>133</v>
      </c>
      <c r="C45" s="3" t="s">
        <v>134</v>
      </c>
      <c r="D45" s="3" t="s">
        <v>135</v>
      </c>
      <c r="E45" s="3" t="s">
        <v>136</v>
      </c>
      <c r="F45" s="3" t="s">
        <v>137</v>
      </c>
      <c r="G45" s="3" t="s">
        <v>138</v>
      </c>
      <c r="H45" s="55" t="s">
        <v>139</v>
      </c>
      <c r="I45" s="3" t="s">
        <v>152</v>
      </c>
    </row>
    <row r="46" spans="1:10">
      <c r="A46" s="89">
        <f>SUM(B46:H46)</f>
        <v>30936864212</v>
      </c>
      <c r="B46" s="59">
        <v>29002936630</v>
      </c>
      <c r="C46" s="57">
        <v>1343558466</v>
      </c>
      <c r="D46" s="57">
        <v>323979407</v>
      </c>
      <c r="E46" s="57">
        <v>86277245</v>
      </c>
      <c r="F46" s="57">
        <v>92410873</v>
      </c>
      <c r="G46" s="57">
        <v>35582169</v>
      </c>
      <c r="H46" s="57">
        <v>52119422</v>
      </c>
      <c r="I46" s="112">
        <v>0.51</v>
      </c>
    </row>
    <row r="48" spans="1:10">
      <c r="A48" s="1" t="s">
        <v>141</v>
      </c>
      <c r="J48" s="7" t="s">
        <v>142</v>
      </c>
    </row>
    <row r="49" spans="1:10" ht="37.5">
      <c r="A49" s="54" t="s">
        <v>132</v>
      </c>
      <c r="B49" s="21" t="s">
        <v>143</v>
      </c>
      <c r="C49" s="3" t="s">
        <v>144</v>
      </c>
      <c r="D49" s="3" t="s">
        <v>145</v>
      </c>
      <c r="E49" s="3" t="s">
        <v>146</v>
      </c>
      <c r="F49" s="3" t="s">
        <v>147</v>
      </c>
      <c r="G49" s="3" t="s">
        <v>148</v>
      </c>
      <c r="H49" s="3" t="s">
        <v>149</v>
      </c>
      <c r="I49" s="3" t="s">
        <v>150</v>
      </c>
      <c r="J49" s="55" t="s">
        <v>151</v>
      </c>
    </row>
    <row r="50" spans="1:10">
      <c r="A50" s="89">
        <f>SUM(B50:J50)</f>
        <v>30936864212</v>
      </c>
      <c r="B50" s="59">
        <v>3628015078</v>
      </c>
      <c r="C50" s="57">
        <v>3646528432</v>
      </c>
      <c r="D50" s="57">
        <v>3443300616</v>
      </c>
      <c r="E50" s="57">
        <v>3133106010</v>
      </c>
      <c r="F50" s="57">
        <v>2584049137</v>
      </c>
      <c r="G50" s="57">
        <v>8687956464</v>
      </c>
      <c r="H50" s="57">
        <v>5059360438</v>
      </c>
      <c r="I50" s="57">
        <v>754548037</v>
      </c>
      <c r="J50" s="57">
        <v>0</v>
      </c>
    </row>
    <row r="52" spans="1:10">
      <c r="A52" t="s">
        <v>273</v>
      </c>
    </row>
    <row r="53" spans="1:10">
      <c r="A53" s="1" t="s">
        <v>113</v>
      </c>
      <c r="G53" s="7"/>
      <c r="H53" s="7" t="s">
        <v>28</v>
      </c>
    </row>
    <row r="54" spans="1:10">
      <c r="A54" s="143" t="s">
        <v>60</v>
      </c>
      <c r="B54" s="156" t="s">
        <v>114</v>
      </c>
      <c r="C54" s="53"/>
      <c r="D54" s="168" t="s">
        <v>115</v>
      </c>
      <c r="E54" s="170" t="s">
        <v>116</v>
      </c>
      <c r="F54" s="170" t="s">
        <v>117</v>
      </c>
      <c r="G54" s="170" t="s">
        <v>118</v>
      </c>
      <c r="H54" s="170" t="s">
        <v>276</v>
      </c>
    </row>
    <row r="55" spans="1:10">
      <c r="A55" s="144"/>
      <c r="B55" s="158"/>
      <c r="C55" s="45" t="s">
        <v>119</v>
      </c>
      <c r="D55" s="169"/>
      <c r="E55" s="171"/>
      <c r="F55" s="171"/>
      <c r="G55" s="171"/>
      <c r="H55" s="171"/>
    </row>
    <row r="56" spans="1:10">
      <c r="A56" s="10" t="s">
        <v>126</v>
      </c>
      <c r="B56" s="6"/>
      <c r="C56" s="17"/>
      <c r="D56" s="18"/>
      <c r="E56" s="6"/>
      <c r="F56" s="6"/>
      <c r="G56" s="6"/>
      <c r="H56" s="6"/>
    </row>
    <row r="57" spans="1:10">
      <c r="A57" s="5" t="s">
        <v>120</v>
      </c>
      <c r="B57" s="57">
        <v>0</v>
      </c>
      <c r="C57" s="58">
        <v>0</v>
      </c>
      <c r="D57" s="59">
        <v>0</v>
      </c>
      <c r="E57" s="57">
        <v>0</v>
      </c>
      <c r="F57" s="57">
        <v>0</v>
      </c>
      <c r="G57" s="57">
        <v>0</v>
      </c>
      <c r="H57" s="57">
        <v>0</v>
      </c>
    </row>
    <row r="58" spans="1:10">
      <c r="A58" s="5" t="s">
        <v>121</v>
      </c>
      <c r="B58" s="57">
        <v>0</v>
      </c>
      <c r="C58" s="58">
        <v>0</v>
      </c>
      <c r="D58" s="59">
        <v>0</v>
      </c>
      <c r="E58" s="57">
        <v>0</v>
      </c>
      <c r="F58" s="57">
        <v>0</v>
      </c>
      <c r="G58" s="57">
        <v>0</v>
      </c>
      <c r="H58" s="57">
        <v>0</v>
      </c>
    </row>
    <row r="59" spans="1:10">
      <c r="A59" s="5" t="s">
        <v>122</v>
      </c>
      <c r="B59" s="57">
        <v>0</v>
      </c>
      <c r="C59" s="58">
        <v>0</v>
      </c>
      <c r="D59" s="59">
        <v>0</v>
      </c>
      <c r="E59" s="57">
        <v>0</v>
      </c>
      <c r="F59" s="57">
        <v>0</v>
      </c>
      <c r="G59" s="57">
        <v>0</v>
      </c>
      <c r="H59" s="57">
        <v>0</v>
      </c>
    </row>
    <row r="60" spans="1:10">
      <c r="A60" s="5" t="s">
        <v>123</v>
      </c>
      <c r="B60" s="57">
        <v>0</v>
      </c>
      <c r="C60" s="58">
        <v>0</v>
      </c>
      <c r="D60" s="59">
        <v>0</v>
      </c>
      <c r="E60" s="57">
        <v>0</v>
      </c>
      <c r="F60" s="57">
        <v>0</v>
      </c>
      <c r="G60" s="57">
        <v>0</v>
      </c>
      <c r="H60" s="57">
        <v>0</v>
      </c>
    </row>
    <row r="61" spans="1:10">
      <c r="A61" s="5" t="s">
        <v>124</v>
      </c>
      <c r="B61" s="57">
        <v>0</v>
      </c>
      <c r="C61" s="58">
        <v>0</v>
      </c>
      <c r="D61" s="59">
        <v>0</v>
      </c>
      <c r="E61" s="57">
        <v>0</v>
      </c>
      <c r="F61" s="57">
        <v>0</v>
      </c>
      <c r="G61" s="57">
        <v>0</v>
      </c>
      <c r="H61" s="57">
        <v>0</v>
      </c>
    </row>
    <row r="62" spans="1:10">
      <c r="A62" s="5" t="s">
        <v>125</v>
      </c>
      <c r="B62" s="57">
        <v>5841923</v>
      </c>
      <c r="C62" s="58">
        <v>589274</v>
      </c>
      <c r="D62" s="59">
        <v>5841923</v>
      </c>
      <c r="E62" s="57">
        <v>0</v>
      </c>
      <c r="F62" s="57">
        <v>0</v>
      </c>
      <c r="G62" s="57">
        <v>0</v>
      </c>
      <c r="H62" s="57">
        <v>0</v>
      </c>
    </row>
    <row r="63" spans="1:10">
      <c r="A63" s="10" t="s">
        <v>127</v>
      </c>
      <c r="B63" s="6"/>
      <c r="C63" s="17"/>
      <c r="D63" s="18"/>
      <c r="E63" s="6"/>
      <c r="F63" s="6"/>
      <c r="G63" s="6"/>
      <c r="H63" s="6"/>
    </row>
    <row r="64" spans="1:10">
      <c r="A64" s="5" t="s">
        <v>128</v>
      </c>
      <c r="B64" s="57">
        <v>0</v>
      </c>
      <c r="C64" s="58">
        <v>0</v>
      </c>
      <c r="D64" s="59">
        <v>0</v>
      </c>
      <c r="E64" s="57">
        <v>0</v>
      </c>
      <c r="F64" s="57">
        <v>0</v>
      </c>
      <c r="G64" s="57">
        <v>0</v>
      </c>
      <c r="H64" s="57">
        <v>0</v>
      </c>
    </row>
    <row r="65" spans="1:10">
      <c r="A65" s="5" t="s">
        <v>129</v>
      </c>
      <c r="B65" s="57">
        <v>0</v>
      </c>
      <c r="C65" s="58">
        <v>0</v>
      </c>
      <c r="D65" s="59">
        <v>0</v>
      </c>
      <c r="E65" s="57">
        <v>0</v>
      </c>
      <c r="F65" s="57">
        <v>0</v>
      </c>
      <c r="G65" s="57">
        <v>0</v>
      </c>
      <c r="H65" s="57">
        <v>0</v>
      </c>
    </row>
    <row r="66" spans="1:10">
      <c r="A66" s="5" t="s">
        <v>130</v>
      </c>
      <c r="B66" s="57">
        <v>0</v>
      </c>
      <c r="C66" s="58">
        <v>0</v>
      </c>
      <c r="D66" s="59">
        <v>0</v>
      </c>
      <c r="E66" s="57">
        <v>0</v>
      </c>
      <c r="F66" s="57">
        <v>0</v>
      </c>
      <c r="G66" s="57">
        <v>0</v>
      </c>
      <c r="H66" s="57">
        <v>0</v>
      </c>
    </row>
    <row r="67" spans="1:10">
      <c r="A67" s="55" t="s">
        <v>19</v>
      </c>
      <c r="B67" s="6">
        <f>SUM(B57:B66)</f>
        <v>5841923</v>
      </c>
      <c r="C67" s="17">
        <f t="shared" ref="C67:G67" si="23">SUM(C57:C66)</f>
        <v>589274</v>
      </c>
      <c r="D67" s="18">
        <f t="shared" si="23"/>
        <v>5841923</v>
      </c>
      <c r="E67" s="6">
        <f t="shared" si="23"/>
        <v>0</v>
      </c>
      <c r="F67" s="6">
        <f t="shared" si="23"/>
        <v>0</v>
      </c>
      <c r="G67" s="6">
        <f t="shared" si="23"/>
        <v>0</v>
      </c>
      <c r="H67" s="6">
        <f>SUM(H57:H66)</f>
        <v>0</v>
      </c>
    </row>
    <row r="69" spans="1:10">
      <c r="A69" s="1" t="s">
        <v>131</v>
      </c>
      <c r="I69" s="7" t="s">
        <v>140</v>
      </c>
    </row>
    <row r="70" spans="1:10" ht="37.5">
      <c r="A70" s="54" t="s">
        <v>132</v>
      </c>
      <c r="B70" s="20" t="s">
        <v>133</v>
      </c>
      <c r="C70" s="3" t="s">
        <v>134</v>
      </c>
      <c r="D70" s="3" t="s">
        <v>135</v>
      </c>
      <c r="E70" s="3" t="s">
        <v>136</v>
      </c>
      <c r="F70" s="3" t="s">
        <v>137</v>
      </c>
      <c r="G70" s="3" t="s">
        <v>138</v>
      </c>
      <c r="H70" s="55" t="s">
        <v>139</v>
      </c>
      <c r="I70" s="3" t="s">
        <v>152</v>
      </c>
    </row>
    <row r="71" spans="1:10">
      <c r="A71" s="17">
        <f>+B67</f>
        <v>5841923</v>
      </c>
      <c r="B71" s="59">
        <v>5841923</v>
      </c>
      <c r="C71" s="57">
        <v>0</v>
      </c>
      <c r="D71" s="57">
        <v>0</v>
      </c>
      <c r="E71" s="57">
        <v>0</v>
      </c>
      <c r="F71" s="57">
        <v>0</v>
      </c>
      <c r="G71" s="57">
        <v>0</v>
      </c>
      <c r="H71" s="57">
        <v>0</v>
      </c>
      <c r="I71" s="112">
        <v>0.33</v>
      </c>
    </row>
    <row r="73" spans="1:10">
      <c r="A73" s="1" t="s">
        <v>141</v>
      </c>
      <c r="J73" s="7" t="s">
        <v>142</v>
      </c>
    </row>
    <row r="74" spans="1:10" ht="37.5">
      <c r="A74" s="54" t="s">
        <v>132</v>
      </c>
      <c r="B74" s="21" t="s">
        <v>143</v>
      </c>
      <c r="C74" s="3" t="s">
        <v>144</v>
      </c>
      <c r="D74" s="3" t="s">
        <v>145</v>
      </c>
      <c r="E74" s="3" t="s">
        <v>146</v>
      </c>
      <c r="F74" s="3" t="s">
        <v>147</v>
      </c>
      <c r="G74" s="3" t="s">
        <v>148</v>
      </c>
      <c r="H74" s="3" t="s">
        <v>149</v>
      </c>
      <c r="I74" s="3" t="s">
        <v>150</v>
      </c>
      <c r="J74" s="55" t="s">
        <v>151</v>
      </c>
    </row>
    <row r="75" spans="1:10">
      <c r="A75" s="17">
        <f>+B67</f>
        <v>5841923</v>
      </c>
      <c r="B75" s="59">
        <v>589274</v>
      </c>
      <c r="C75" s="57">
        <v>595362</v>
      </c>
      <c r="D75" s="57">
        <v>650068</v>
      </c>
      <c r="E75" s="57">
        <v>500711</v>
      </c>
      <c r="F75" s="57">
        <v>501437</v>
      </c>
      <c r="G75" s="57">
        <v>2071737</v>
      </c>
      <c r="H75" s="57">
        <v>933334</v>
      </c>
      <c r="I75" s="57">
        <v>0</v>
      </c>
      <c r="J75" s="57">
        <v>0</v>
      </c>
    </row>
    <row r="76" spans="1:10">
      <c r="A76" s="56"/>
      <c r="B76" s="56"/>
      <c r="C76" s="56"/>
      <c r="D76" s="56"/>
      <c r="E76" s="56"/>
      <c r="F76" s="56"/>
      <c r="G76" s="56"/>
      <c r="H76" s="56"/>
      <c r="I76" s="56"/>
      <c r="J76" s="56"/>
    </row>
    <row r="77" spans="1:10">
      <c r="A77" t="s">
        <v>274</v>
      </c>
    </row>
    <row r="78" spans="1:10">
      <c r="A78" s="1" t="s">
        <v>113</v>
      </c>
      <c r="G78" s="7"/>
      <c r="H78" s="7" t="s">
        <v>28</v>
      </c>
    </row>
    <row r="79" spans="1:10">
      <c r="A79" s="143" t="s">
        <v>60</v>
      </c>
      <c r="B79" s="156" t="s">
        <v>114</v>
      </c>
      <c r="C79" s="53"/>
      <c r="D79" s="168" t="s">
        <v>115</v>
      </c>
      <c r="E79" s="170" t="s">
        <v>116</v>
      </c>
      <c r="F79" s="170" t="s">
        <v>117</v>
      </c>
      <c r="G79" s="170" t="s">
        <v>118</v>
      </c>
      <c r="H79" s="170" t="s">
        <v>276</v>
      </c>
    </row>
    <row r="80" spans="1:10">
      <c r="A80" s="144"/>
      <c r="B80" s="158"/>
      <c r="C80" s="45" t="s">
        <v>119</v>
      </c>
      <c r="D80" s="169"/>
      <c r="E80" s="171"/>
      <c r="F80" s="171"/>
      <c r="G80" s="171"/>
      <c r="H80" s="171"/>
    </row>
    <row r="81" spans="1:9">
      <c r="A81" s="10" t="s">
        <v>126</v>
      </c>
      <c r="B81" s="6"/>
      <c r="C81" s="17"/>
      <c r="D81" s="18"/>
      <c r="E81" s="6"/>
      <c r="F81" s="6"/>
      <c r="G81" s="6"/>
      <c r="H81" s="6"/>
    </row>
    <row r="82" spans="1:9">
      <c r="A82" s="5" t="s">
        <v>120</v>
      </c>
      <c r="B82" s="57">
        <v>0</v>
      </c>
      <c r="C82" s="58">
        <v>0</v>
      </c>
      <c r="D82" s="59">
        <v>0</v>
      </c>
      <c r="E82" s="57">
        <v>0</v>
      </c>
      <c r="F82" s="57">
        <v>0</v>
      </c>
      <c r="G82" s="57">
        <v>0</v>
      </c>
      <c r="H82" s="57">
        <v>0</v>
      </c>
    </row>
    <row r="83" spans="1:9">
      <c r="A83" s="5" t="s">
        <v>121</v>
      </c>
      <c r="B83" s="57">
        <v>0</v>
      </c>
      <c r="C83" s="58">
        <v>0</v>
      </c>
      <c r="D83" s="59">
        <v>0</v>
      </c>
      <c r="E83" s="57">
        <v>0</v>
      </c>
      <c r="F83" s="57">
        <v>0</v>
      </c>
      <c r="G83" s="57">
        <v>0</v>
      </c>
      <c r="H83" s="57">
        <v>0</v>
      </c>
    </row>
    <row r="84" spans="1:9">
      <c r="A84" s="5" t="s">
        <v>122</v>
      </c>
      <c r="B84" s="57">
        <v>0</v>
      </c>
      <c r="C84" s="58">
        <v>0</v>
      </c>
      <c r="D84" s="59">
        <v>0</v>
      </c>
      <c r="E84" s="57">
        <v>0</v>
      </c>
      <c r="F84" s="57">
        <v>0</v>
      </c>
      <c r="G84" s="57">
        <v>0</v>
      </c>
      <c r="H84" s="57">
        <v>0</v>
      </c>
    </row>
    <row r="85" spans="1:9">
      <c r="A85" s="5" t="s">
        <v>123</v>
      </c>
      <c r="B85" s="57">
        <v>0</v>
      </c>
      <c r="C85" s="58">
        <v>0</v>
      </c>
      <c r="D85" s="59">
        <v>0</v>
      </c>
      <c r="E85" s="57">
        <v>0</v>
      </c>
      <c r="F85" s="57">
        <v>0</v>
      </c>
      <c r="G85" s="57">
        <v>0</v>
      </c>
      <c r="H85" s="57">
        <v>0</v>
      </c>
    </row>
    <row r="86" spans="1:9">
      <c r="A86" s="5" t="s">
        <v>124</v>
      </c>
      <c r="B86" s="57">
        <v>0</v>
      </c>
      <c r="C86" s="58">
        <v>0</v>
      </c>
      <c r="D86" s="59">
        <v>0</v>
      </c>
      <c r="E86" s="57">
        <v>0</v>
      </c>
      <c r="F86" s="57">
        <v>0</v>
      </c>
      <c r="G86" s="57">
        <v>0</v>
      </c>
      <c r="H86" s="57">
        <v>0</v>
      </c>
    </row>
    <row r="87" spans="1:9">
      <c r="A87" s="5" t="s">
        <v>125</v>
      </c>
      <c r="B87" s="57">
        <v>448016212</v>
      </c>
      <c r="C87" s="58">
        <v>62154153</v>
      </c>
      <c r="D87" s="59">
        <v>288741231</v>
      </c>
      <c r="E87" s="57">
        <v>130744981</v>
      </c>
      <c r="F87" s="57">
        <v>15610000</v>
      </c>
      <c r="G87" s="57">
        <v>12920000</v>
      </c>
      <c r="H87" s="57">
        <v>0</v>
      </c>
    </row>
    <row r="88" spans="1:9">
      <c r="A88" s="10" t="s">
        <v>127</v>
      </c>
      <c r="B88" s="6"/>
      <c r="C88" s="17"/>
      <c r="D88" s="18"/>
      <c r="E88" s="6"/>
      <c r="F88" s="6"/>
      <c r="G88" s="6"/>
      <c r="H88" s="6"/>
    </row>
    <row r="89" spans="1:9">
      <c r="A89" s="5" t="s">
        <v>128</v>
      </c>
      <c r="B89" s="57">
        <v>0</v>
      </c>
      <c r="C89" s="58">
        <v>0</v>
      </c>
      <c r="D89" s="59">
        <v>0</v>
      </c>
      <c r="E89" s="57">
        <v>0</v>
      </c>
      <c r="F89" s="57">
        <v>0</v>
      </c>
      <c r="G89" s="57">
        <v>0</v>
      </c>
      <c r="H89" s="57">
        <v>0</v>
      </c>
    </row>
    <row r="90" spans="1:9">
      <c r="A90" s="5" t="s">
        <v>129</v>
      </c>
      <c r="B90" s="57">
        <v>0</v>
      </c>
      <c r="C90" s="58">
        <v>0</v>
      </c>
      <c r="D90" s="59">
        <v>0</v>
      </c>
      <c r="E90" s="57">
        <v>0</v>
      </c>
      <c r="F90" s="57">
        <v>0</v>
      </c>
      <c r="G90" s="57">
        <v>0</v>
      </c>
      <c r="H90" s="57">
        <v>0</v>
      </c>
    </row>
    <row r="91" spans="1:9">
      <c r="A91" s="5" t="s">
        <v>130</v>
      </c>
      <c r="B91" s="57">
        <v>0</v>
      </c>
      <c r="C91" s="58">
        <v>0</v>
      </c>
      <c r="D91" s="59">
        <v>0</v>
      </c>
      <c r="E91" s="57">
        <v>0</v>
      </c>
      <c r="F91" s="57">
        <v>0</v>
      </c>
      <c r="G91" s="57">
        <v>0</v>
      </c>
      <c r="H91" s="57">
        <v>0</v>
      </c>
    </row>
    <row r="92" spans="1:9">
      <c r="A92" s="55" t="s">
        <v>19</v>
      </c>
      <c r="B92" s="6">
        <f>SUM(B82:B91)</f>
        <v>448016212</v>
      </c>
      <c r="C92" s="17">
        <f t="shared" ref="C92:G92" si="24">SUM(C82:C91)</f>
        <v>62154153</v>
      </c>
      <c r="D92" s="18">
        <f t="shared" si="24"/>
        <v>288741231</v>
      </c>
      <c r="E92" s="6">
        <f t="shared" si="24"/>
        <v>130744981</v>
      </c>
      <c r="F92" s="6">
        <f t="shared" si="24"/>
        <v>15610000</v>
      </c>
      <c r="G92" s="6">
        <f t="shared" si="24"/>
        <v>12920000</v>
      </c>
      <c r="H92" s="6">
        <f>SUM(H82:H91)</f>
        <v>0</v>
      </c>
    </row>
    <row r="94" spans="1:9">
      <c r="A94" s="1" t="s">
        <v>131</v>
      </c>
      <c r="I94" s="7" t="s">
        <v>140</v>
      </c>
    </row>
    <row r="95" spans="1:9" ht="37.5">
      <c r="A95" s="54" t="s">
        <v>132</v>
      </c>
      <c r="B95" s="20" t="s">
        <v>133</v>
      </c>
      <c r="C95" s="3" t="s">
        <v>134</v>
      </c>
      <c r="D95" s="3" t="s">
        <v>135</v>
      </c>
      <c r="E95" s="3" t="s">
        <v>136</v>
      </c>
      <c r="F95" s="3" t="s">
        <v>137</v>
      </c>
      <c r="G95" s="3" t="s">
        <v>138</v>
      </c>
      <c r="H95" s="55" t="s">
        <v>139</v>
      </c>
      <c r="I95" s="3" t="s">
        <v>152</v>
      </c>
    </row>
    <row r="96" spans="1:9">
      <c r="A96" s="17">
        <f>+B92</f>
        <v>448016212</v>
      </c>
      <c r="B96" s="59">
        <v>15610000</v>
      </c>
      <c r="C96" s="57">
        <v>14387728</v>
      </c>
      <c r="D96" s="57">
        <v>207777045</v>
      </c>
      <c r="E96" s="57">
        <v>52282227</v>
      </c>
      <c r="F96" s="57">
        <v>53123181</v>
      </c>
      <c r="G96" s="57">
        <v>22599727</v>
      </c>
      <c r="H96" s="57">
        <v>82236304</v>
      </c>
      <c r="I96" s="112">
        <v>2.81</v>
      </c>
    </row>
    <row r="98" spans="1:10">
      <c r="A98" s="1" t="s">
        <v>141</v>
      </c>
      <c r="J98" s="7" t="s">
        <v>142</v>
      </c>
    </row>
    <row r="99" spans="1:10" ht="37.5">
      <c r="A99" s="54" t="s">
        <v>132</v>
      </c>
      <c r="B99" s="21" t="s">
        <v>143</v>
      </c>
      <c r="C99" s="3" t="s">
        <v>144</v>
      </c>
      <c r="D99" s="3" t="s">
        <v>145</v>
      </c>
      <c r="E99" s="3" t="s">
        <v>146</v>
      </c>
      <c r="F99" s="3" t="s">
        <v>147</v>
      </c>
      <c r="G99" s="3" t="s">
        <v>148</v>
      </c>
      <c r="H99" s="3" t="s">
        <v>149</v>
      </c>
      <c r="I99" s="3" t="s">
        <v>150</v>
      </c>
      <c r="J99" s="55" t="s">
        <v>151</v>
      </c>
    </row>
    <row r="100" spans="1:10">
      <c r="A100" s="17">
        <f>+B92</f>
        <v>448016212</v>
      </c>
      <c r="B100" s="59">
        <v>62154153</v>
      </c>
      <c r="C100" s="57">
        <v>61079252</v>
      </c>
      <c r="D100" s="57">
        <v>57664779</v>
      </c>
      <c r="E100" s="57">
        <v>52731669</v>
      </c>
      <c r="F100" s="57">
        <v>46280531</v>
      </c>
      <c r="G100" s="57">
        <v>108221044</v>
      </c>
      <c r="H100" s="57">
        <v>42337732</v>
      </c>
      <c r="I100" s="57">
        <v>17547052</v>
      </c>
      <c r="J100" s="57">
        <v>0</v>
      </c>
    </row>
  </sheetData>
  <mergeCells count="28">
    <mergeCell ref="H3:H4"/>
    <mergeCell ref="H29:H30"/>
    <mergeCell ref="H54:H55"/>
    <mergeCell ref="H79:H80"/>
    <mergeCell ref="F54:F55"/>
    <mergeCell ref="G29:G30"/>
    <mergeCell ref="G3:G4"/>
    <mergeCell ref="G79:G80"/>
    <mergeCell ref="G54:G55"/>
    <mergeCell ref="F79:F80"/>
    <mergeCell ref="A3:A4"/>
    <mergeCell ref="B3:B4"/>
    <mergeCell ref="D3:D4"/>
    <mergeCell ref="E3:E4"/>
    <mergeCell ref="F3:F4"/>
    <mergeCell ref="A29:A30"/>
    <mergeCell ref="B29:B30"/>
    <mergeCell ref="D29:D30"/>
    <mergeCell ref="E29:E30"/>
    <mergeCell ref="F29:F30"/>
    <mergeCell ref="A54:A55"/>
    <mergeCell ref="A79:A80"/>
    <mergeCell ref="B79:B80"/>
    <mergeCell ref="D79:D80"/>
    <mergeCell ref="E79:E80"/>
    <mergeCell ref="B54:B55"/>
    <mergeCell ref="D54:D55"/>
    <mergeCell ref="E54:E55"/>
  </mergeCells>
  <phoneticPr fontId="7"/>
  <pageMargins left="0.7" right="0.7" top="0.75" bottom="0.75" header="0.3" footer="0.3"/>
  <pageSetup paperSize="9" scale="82"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opLeftCell="A97" workbookViewId="0">
      <selection activeCell="C104" sqref="C104"/>
    </sheetView>
  </sheetViews>
  <sheetFormatPr defaultRowHeight="18.75"/>
  <cols>
    <col min="1" max="6" width="17.25" customWidth="1"/>
  </cols>
  <sheetData>
    <row r="1" spans="1:6">
      <c r="A1" s="1" t="s">
        <v>160</v>
      </c>
      <c r="F1" s="7" t="s">
        <v>28</v>
      </c>
    </row>
    <row r="2" spans="1:6">
      <c r="A2" s="172" t="s">
        <v>153</v>
      </c>
      <c r="B2" s="172" t="s">
        <v>154</v>
      </c>
      <c r="C2" s="172" t="s">
        <v>155</v>
      </c>
      <c r="D2" s="172" t="s">
        <v>156</v>
      </c>
      <c r="E2" s="172"/>
      <c r="F2" s="172" t="s">
        <v>157</v>
      </c>
    </row>
    <row r="3" spans="1:6">
      <c r="A3" s="172"/>
      <c r="B3" s="172"/>
      <c r="C3" s="172"/>
      <c r="D3" s="2" t="s">
        <v>158</v>
      </c>
      <c r="E3" s="2" t="s">
        <v>159</v>
      </c>
      <c r="F3" s="172"/>
    </row>
    <row r="4" spans="1:6">
      <c r="A4" s="4" t="s">
        <v>161</v>
      </c>
      <c r="B4" s="6"/>
      <c r="C4" s="6"/>
      <c r="D4" s="6"/>
      <c r="E4" s="6"/>
      <c r="F4" s="6"/>
    </row>
    <row r="5" spans="1:6">
      <c r="A5" s="5" t="s">
        <v>162</v>
      </c>
      <c r="B5" s="6">
        <f ca="1">SUMIF($A$21:$F$120,$A5,B$21:B$120)</f>
        <v>12583780</v>
      </c>
      <c r="C5" s="6">
        <f ca="1">SUMIF($A$21:$F$120,$A5,C$21:C$120)</f>
        <v>1656595</v>
      </c>
      <c r="D5" s="6">
        <f t="shared" ref="C5:E13" ca="1" si="0">SUMIF($A$21:$F$120,$A5,D$21:D$120)</f>
        <v>0</v>
      </c>
      <c r="E5" s="6">
        <f ca="1">SUMIF($A$21:$F$120,$A5,E$21:E$120)</f>
        <v>0</v>
      </c>
      <c r="F5" s="6">
        <f ca="1">+B5+C5-D5-E5</f>
        <v>14240375</v>
      </c>
    </row>
    <row r="6" spans="1:6">
      <c r="A6" s="113" t="s">
        <v>324</v>
      </c>
      <c r="B6" s="6">
        <f t="shared" ref="B6:B13" ca="1" si="1">SUMIF($A$21:$F$120,$A6,B$21:B$120)</f>
        <v>66082920</v>
      </c>
      <c r="C6" s="6">
        <f t="shared" ca="1" si="0"/>
        <v>30901886</v>
      </c>
      <c r="D6" s="6">
        <f t="shared" ca="1" si="0"/>
        <v>28642830</v>
      </c>
      <c r="E6" s="6">
        <f t="shared" ca="1" si="0"/>
        <v>0</v>
      </c>
      <c r="F6" s="6">
        <f ca="1">+B6+C6-D6-E6</f>
        <v>68341976</v>
      </c>
    </row>
    <row r="7" spans="1:6">
      <c r="A7" s="4" t="s">
        <v>164</v>
      </c>
      <c r="B7" s="6"/>
      <c r="C7" s="6"/>
      <c r="D7" s="6"/>
      <c r="E7" s="6"/>
      <c r="F7" s="6"/>
    </row>
    <row r="8" spans="1:6">
      <c r="A8" s="113" t="s">
        <v>325</v>
      </c>
      <c r="B8" s="6">
        <f t="shared" ca="1" si="1"/>
        <v>18337819</v>
      </c>
      <c r="C8" s="6">
        <f t="shared" ca="1" si="0"/>
        <v>4591763</v>
      </c>
      <c r="D8" s="6">
        <f t="shared" ca="1" si="0"/>
        <v>626372</v>
      </c>
      <c r="E8" s="6">
        <f t="shared" ca="1" si="0"/>
        <v>0</v>
      </c>
      <c r="F8" s="6">
        <f ca="1">+B8+C8-D8-E8</f>
        <v>22303210</v>
      </c>
    </row>
    <row r="9" spans="1:6">
      <c r="A9" s="4" t="s">
        <v>165</v>
      </c>
      <c r="B9" s="6"/>
      <c r="C9" s="6"/>
      <c r="D9" s="6"/>
      <c r="E9" s="6"/>
      <c r="F9" s="6"/>
    </row>
    <row r="10" spans="1:6">
      <c r="A10" s="5" t="s">
        <v>166</v>
      </c>
      <c r="B10" s="6">
        <f t="shared" ca="1" si="1"/>
        <v>3486616000</v>
      </c>
      <c r="C10" s="6">
        <f t="shared" ca="1" si="0"/>
        <v>0</v>
      </c>
      <c r="D10" s="6">
        <f t="shared" ca="1" si="0"/>
        <v>212338000</v>
      </c>
      <c r="E10" s="6">
        <f t="shared" ca="1" si="0"/>
        <v>0</v>
      </c>
      <c r="F10" s="6">
        <f t="shared" ref="F10:F11" ca="1" si="2">+B10+C10-D10-E10</f>
        <v>3274278000</v>
      </c>
    </row>
    <row r="11" spans="1:6">
      <c r="A11" s="5" t="s">
        <v>167</v>
      </c>
      <c r="B11" s="6">
        <f t="shared" ca="1" si="1"/>
        <v>1144000</v>
      </c>
      <c r="C11" s="6">
        <f t="shared" ca="1" si="0"/>
        <v>420000</v>
      </c>
      <c r="D11" s="6">
        <f t="shared" ca="1" si="0"/>
        <v>0</v>
      </c>
      <c r="E11" s="6">
        <f t="shared" ca="1" si="0"/>
        <v>0</v>
      </c>
      <c r="F11" s="6">
        <f t="shared" ca="1" si="2"/>
        <v>1564000</v>
      </c>
    </row>
    <row r="12" spans="1:6">
      <c r="A12" s="4" t="s">
        <v>168</v>
      </c>
      <c r="B12" s="6"/>
      <c r="C12" s="6"/>
      <c r="D12" s="6"/>
      <c r="E12" s="6"/>
      <c r="F12" s="6"/>
    </row>
    <row r="13" spans="1:6">
      <c r="A13" s="5" t="s">
        <v>169</v>
      </c>
      <c r="B13" s="6">
        <f t="shared" ca="1" si="1"/>
        <v>227034721</v>
      </c>
      <c r="C13" s="6">
        <f t="shared" ca="1" si="0"/>
        <v>233793777</v>
      </c>
      <c r="D13" s="6">
        <f t="shared" ca="1" si="0"/>
        <v>227034721</v>
      </c>
      <c r="E13" s="6">
        <f t="shared" ca="1" si="0"/>
        <v>0</v>
      </c>
      <c r="F13" s="6">
        <f ca="1">+B13+C13-D13-E13</f>
        <v>233793777</v>
      </c>
    </row>
    <row r="14" spans="1:6">
      <c r="A14" s="2" t="s">
        <v>19</v>
      </c>
      <c r="B14" s="6">
        <f ca="1">SUM(B5:B13)</f>
        <v>3811799240</v>
      </c>
      <c r="C14" s="6">
        <f t="shared" ref="C14:E14" ca="1" si="3">SUM(C5:C13)</f>
        <v>271364021</v>
      </c>
      <c r="D14" s="6">
        <f t="shared" ca="1" si="3"/>
        <v>468641923</v>
      </c>
      <c r="E14" s="6">
        <f t="shared" ca="1" si="3"/>
        <v>0</v>
      </c>
      <c r="F14" s="6">
        <f ca="1">SUM(F5:F13)</f>
        <v>3614521338</v>
      </c>
    </row>
    <row r="16" spans="1:6">
      <c r="A16" t="s">
        <v>271</v>
      </c>
      <c r="B16" s="22"/>
      <c r="C16" s="22"/>
      <c r="D16" s="22"/>
      <c r="E16" s="22"/>
      <c r="F16" s="22"/>
    </row>
    <row r="17" spans="1:6">
      <c r="A17" t="s">
        <v>272</v>
      </c>
      <c r="B17" s="22"/>
      <c r="C17" s="22"/>
      <c r="D17" s="22"/>
      <c r="E17" s="22"/>
      <c r="F17" s="22"/>
    </row>
    <row r="18" spans="1:6">
      <c r="A18" s="1" t="s">
        <v>160</v>
      </c>
      <c r="F18" s="7" t="s">
        <v>28</v>
      </c>
    </row>
    <row r="19" spans="1:6">
      <c r="A19" s="172" t="s">
        <v>153</v>
      </c>
      <c r="B19" s="172" t="s">
        <v>154</v>
      </c>
      <c r="C19" s="172" t="s">
        <v>155</v>
      </c>
      <c r="D19" s="172" t="s">
        <v>156</v>
      </c>
      <c r="E19" s="172"/>
      <c r="F19" s="172" t="s">
        <v>157</v>
      </c>
    </row>
    <row r="20" spans="1:6">
      <c r="A20" s="172"/>
      <c r="B20" s="172"/>
      <c r="C20" s="172"/>
      <c r="D20" s="110" t="s">
        <v>158</v>
      </c>
      <c r="E20" s="110" t="s">
        <v>159</v>
      </c>
      <c r="F20" s="172"/>
    </row>
    <row r="21" spans="1:6">
      <c r="A21" s="4" t="s">
        <v>161</v>
      </c>
      <c r="B21" s="57"/>
      <c r="C21" s="57"/>
      <c r="D21" s="57"/>
      <c r="E21" s="57"/>
      <c r="F21" s="57"/>
    </row>
    <row r="22" spans="1:6">
      <c r="A22" s="5" t="s">
        <v>162</v>
      </c>
      <c r="B22" s="57">
        <v>12583780</v>
      </c>
      <c r="C22" s="57">
        <v>1656595</v>
      </c>
      <c r="D22" s="57">
        <v>0</v>
      </c>
      <c r="E22" s="57">
        <v>0</v>
      </c>
      <c r="F22" s="57">
        <v>14240375</v>
      </c>
    </row>
    <row r="23" spans="1:6">
      <c r="A23" s="113" t="s">
        <v>324</v>
      </c>
      <c r="B23" s="57">
        <v>53721503</v>
      </c>
      <c r="C23" s="57">
        <v>16766620</v>
      </c>
      <c r="D23" s="57">
        <v>16478885</v>
      </c>
      <c r="E23" s="57">
        <v>0</v>
      </c>
      <c r="F23" s="57">
        <v>54009238</v>
      </c>
    </row>
    <row r="24" spans="1:6">
      <c r="A24" s="4" t="s">
        <v>164</v>
      </c>
      <c r="B24" s="57"/>
      <c r="C24" s="57"/>
      <c r="D24" s="57"/>
      <c r="E24" s="57"/>
      <c r="F24" s="57"/>
    </row>
    <row r="25" spans="1:6">
      <c r="A25" s="113" t="s">
        <v>325</v>
      </c>
      <c r="B25" s="57">
        <v>13696371</v>
      </c>
      <c r="C25" s="57">
        <v>3214691</v>
      </c>
      <c r="D25" s="57">
        <v>130500</v>
      </c>
      <c r="E25" s="57">
        <v>0</v>
      </c>
      <c r="F25" s="57">
        <v>16780562</v>
      </c>
    </row>
    <row r="26" spans="1:6">
      <c r="A26" s="4" t="s">
        <v>165</v>
      </c>
      <c r="B26" s="57"/>
      <c r="C26" s="57"/>
      <c r="D26" s="57"/>
      <c r="E26" s="57"/>
      <c r="F26" s="57"/>
    </row>
    <row r="27" spans="1:6">
      <c r="A27" s="5" t="s">
        <v>166</v>
      </c>
      <c r="B27" s="57">
        <v>3486616000</v>
      </c>
      <c r="C27" s="57">
        <v>0</v>
      </c>
      <c r="D27" s="57">
        <v>212338000</v>
      </c>
      <c r="E27" s="57">
        <v>0</v>
      </c>
      <c r="F27" s="57">
        <v>3274278000</v>
      </c>
    </row>
    <row r="28" spans="1:6">
      <c r="A28" s="5" t="s">
        <v>167</v>
      </c>
      <c r="B28" s="57">
        <v>1144000</v>
      </c>
      <c r="C28" s="57">
        <v>420000</v>
      </c>
      <c r="D28" s="57">
        <v>0</v>
      </c>
      <c r="E28" s="57">
        <v>0</v>
      </c>
      <c r="F28" s="57">
        <v>1564000</v>
      </c>
    </row>
    <row r="29" spans="1:6">
      <c r="A29" s="4" t="s">
        <v>168</v>
      </c>
      <c r="B29" s="57"/>
      <c r="C29" s="57"/>
      <c r="D29" s="57"/>
      <c r="E29" s="57"/>
      <c r="F29" s="57"/>
    </row>
    <row r="30" spans="1:6">
      <c r="A30" s="5" t="s">
        <v>169</v>
      </c>
      <c r="B30" s="57">
        <v>217382000</v>
      </c>
      <c r="C30" s="57">
        <v>227101000</v>
      </c>
      <c r="D30" s="57">
        <v>217382000</v>
      </c>
      <c r="E30" s="57">
        <v>0</v>
      </c>
      <c r="F30" s="57">
        <v>227101000</v>
      </c>
    </row>
    <row r="31" spans="1:6">
      <c r="A31" s="110" t="s">
        <v>19</v>
      </c>
      <c r="B31" s="57">
        <v>3785143654</v>
      </c>
      <c r="C31" s="57">
        <v>249158906</v>
      </c>
      <c r="D31" s="57">
        <v>446329385</v>
      </c>
      <c r="E31" s="57">
        <v>0</v>
      </c>
      <c r="F31" s="57">
        <v>3587973175</v>
      </c>
    </row>
    <row r="33" spans="1:6">
      <c r="A33" t="s">
        <v>315</v>
      </c>
      <c r="B33" s="22"/>
      <c r="C33" s="22"/>
      <c r="D33" s="22"/>
      <c r="E33" s="22"/>
      <c r="F33" s="22"/>
    </row>
    <row r="34" spans="1:6">
      <c r="A34" s="1" t="s">
        <v>160</v>
      </c>
      <c r="F34" s="7" t="s">
        <v>28</v>
      </c>
    </row>
    <row r="35" spans="1:6">
      <c r="A35" s="172" t="s">
        <v>153</v>
      </c>
      <c r="B35" s="172" t="s">
        <v>154</v>
      </c>
      <c r="C35" s="172" t="s">
        <v>155</v>
      </c>
      <c r="D35" s="172" t="s">
        <v>156</v>
      </c>
      <c r="E35" s="172"/>
      <c r="F35" s="172" t="s">
        <v>157</v>
      </c>
    </row>
    <row r="36" spans="1:6">
      <c r="A36" s="172"/>
      <c r="B36" s="172"/>
      <c r="C36" s="172"/>
      <c r="D36" s="110" t="s">
        <v>158</v>
      </c>
      <c r="E36" s="110" t="s">
        <v>159</v>
      </c>
      <c r="F36" s="172"/>
    </row>
    <row r="37" spans="1:6">
      <c r="A37" s="4" t="s">
        <v>161</v>
      </c>
      <c r="B37" s="6"/>
      <c r="C37" s="6"/>
      <c r="D37" s="6"/>
      <c r="E37" s="6"/>
      <c r="F37" s="6"/>
    </row>
    <row r="38" spans="1:6">
      <c r="A38" s="113" t="s">
        <v>324</v>
      </c>
      <c r="B38" s="57">
        <v>10423196</v>
      </c>
      <c r="C38" s="57">
        <v>12447362</v>
      </c>
      <c r="D38" s="57">
        <v>10225724</v>
      </c>
      <c r="E38" s="57">
        <v>0</v>
      </c>
      <c r="F38" s="6">
        <f>+B38+C38-D38-E38</f>
        <v>12644834</v>
      </c>
    </row>
    <row r="39" spans="1:6">
      <c r="A39" s="4" t="s">
        <v>318</v>
      </c>
      <c r="B39" s="6"/>
      <c r="C39" s="6"/>
      <c r="D39" s="6"/>
      <c r="E39" s="6"/>
      <c r="F39" s="6"/>
    </row>
    <row r="40" spans="1:6">
      <c r="A40" s="113" t="s">
        <v>325</v>
      </c>
      <c r="B40" s="57">
        <v>2404768</v>
      </c>
      <c r="C40" s="57">
        <v>973181</v>
      </c>
      <c r="D40" s="57">
        <v>0</v>
      </c>
      <c r="E40" s="57">
        <v>0</v>
      </c>
      <c r="F40" s="6">
        <f>+B40+C40-D40-E40</f>
        <v>3377949</v>
      </c>
    </row>
    <row r="41" spans="1:6">
      <c r="A41" s="110" t="s">
        <v>19</v>
      </c>
      <c r="B41" s="6">
        <f>SUM(B38:B40)</f>
        <v>12827964</v>
      </c>
      <c r="C41" s="6">
        <f>SUM(C38:C40)</f>
        <v>13420543</v>
      </c>
      <c r="D41" s="6">
        <f>SUM(D38:D40)</f>
        <v>10225724</v>
      </c>
      <c r="E41" s="6">
        <f>SUM(E38:E40)</f>
        <v>0</v>
      </c>
      <c r="F41" s="6">
        <f>SUM(F38:F40)</f>
        <v>16022783</v>
      </c>
    </row>
    <row r="43" spans="1:6">
      <c r="A43" t="s">
        <v>273</v>
      </c>
      <c r="B43" s="22"/>
      <c r="C43" s="22"/>
      <c r="D43" s="22"/>
      <c r="E43" s="22"/>
      <c r="F43" s="22"/>
    </row>
    <row r="44" spans="1:6">
      <c r="A44" s="1" t="s">
        <v>160</v>
      </c>
      <c r="F44" s="7" t="s">
        <v>28</v>
      </c>
    </row>
    <row r="45" spans="1:6">
      <c r="A45" s="172" t="s">
        <v>153</v>
      </c>
      <c r="B45" s="172" t="s">
        <v>154</v>
      </c>
      <c r="C45" s="172" t="s">
        <v>155</v>
      </c>
      <c r="D45" s="172" t="s">
        <v>156</v>
      </c>
      <c r="E45" s="172"/>
      <c r="F45" s="172" t="s">
        <v>157</v>
      </c>
    </row>
    <row r="46" spans="1:6">
      <c r="A46" s="172"/>
      <c r="B46" s="172"/>
      <c r="C46" s="172"/>
      <c r="D46" s="111" t="s">
        <v>158</v>
      </c>
      <c r="E46" s="111" t="s">
        <v>159</v>
      </c>
      <c r="F46" s="172"/>
    </row>
    <row r="47" spans="1:6">
      <c r="A47" s="4" t="s">
        <v>168</v>
      </c>
      <c r="B47" s="6"/>
      <c r="C47" s="6"/>
      <c r="D47" s="6"/>
      <c r="E47" s="6"/>
      <c r="F47" s="6"/>
    </row>
    <row r="48" spans="1:6">
      <c r="A48" s="5" t="s">
        <v>169</v>
      </c>
      <c r="B48" s="57">
        <v>551000</v>
      </c>
      <c r="C48" s="57">
        <v>468000</v>
      </c>
      <c r="D48" s="57">
        <v>551000</v>
      </c>
      <c r="E48" s="57">
        <v>0</v>
      </c>
      <c r="F48" s="6">
        <f>+B48+C48-D48-E48</f>
        <v>468000</v>
      </c>
    </row>
    <row r="49" spans="1:6">
      <c r="A49" s="111" t="s">
        <v>19</v>
      </c>
      <c r="B49" s="6">
        <f>SUM(B48:B48)</f>
        <v>551000</v>
      </c>
      <c r="C49" s="6">
        <f>SUM(C48:C48)</f>
        <v>468000</v>
      </c>
      <c r="D49" s="6">
        <f>SUM(D48:D48)</f>
        <v>551000</v>
      </c>
      <c r="E49" s="6">
        <f>SUM(E48:E48)</f>
        <v>0</v>
      </c>
      <c r="F49" s="6">
        <f>SUM(F48:F48)</f>
        <v>468000</v>
      </c>
    </row>
    <row r="51" spans="1:6">
      <c r="A51" t="s">
        <v>316</v>
      </c>
      <c r="B51" s="22"/>
      <c r="C51" s="22"/>
      <c r="D51" s="22"/>
      <c r="E51" s="22"/>
      <c r="F51" s="22"/>
    </row>
    <row r="52" spans="1:6">
      <c r="A52" s="1" t="s">
        <v>160</v>
      </c>
      <c r="F52" s="7" t="s">
        <v>28</v>
      </c>
    </row>
    <row r="53" spans="1:6">
      <c r="A53" s="172" t="s">
        <v>153</v>
      </c>
      <c r="B53" s="172" t="s">
        <v>154</v>
      </c>
      <c r="C53" s="172" t="s">
        <v>155</v>
      </c>
      <c r="D53" s="172" t="s">
        <v>156</v>
      </c>
      <c r="E53" s="172"/>
      <c r="F53" s="172" t="s">
        <v>157</v>
      </c>
    </row>
    <row r="54" spans="1:6">
      <c r="A54" s="172"/>
      <c r="B54" s="172"/>
      <c r="C54" s="172"/>
      <c r="D54" s="111" t="s">
        <v>158</v>
      </c>
      <c r="E54" s="111" t="s">
        <v>159</v>
      </c>
      <c r="F54" s="172"/>
    </row>
    <row r="55" spans="1:6">
      <c r="A55" s="4" t="s">
        <v>161</v>
      </c>
      <c r="B55" s="69"/>
      <c r="C55" s="69"/>
      <c r="D55" s="69"/>
      <c r="E55" s="69"/>
      <c r="F55" s="69"/>
    </row>
    <row r="56" spans="1:6">
      <c r="A56" s="113" t="s">
        <v>324</v>
      </c>
      <c r="B56" s="57">
        <v>1877980</v>
      </c>
      <c r="C56" s="57">
        <v>1519138</v>
      </c>
      <c r="D56" s="57">
        <v>1877980</v>
      </c>
      <c r="E56" s="57">
        <v>0</v>
      </c>
      <c r="F56" s="6">
        <f>+B56+C56-D56-E56</f>
        <v>1519138</v>
      </c>
    </row>
    <row r="57" spans="1:6">
      <c r="A57" s="4" t="s">
        <v>164</v>
      </c>
      <c r="B57" s="69"/>
      <c r="C57" s="69"/>
      <c r="D57" s="69"/>
      <c r="E57" s="69"/>
      <c r="F57" s="69"/>
    </row>
    <row r="58" spans="1:6">
      <c r="A58" s="113" t="s">
        <v>325</v>
      </c>
      <c r="B58" s="57">
        <v>1753710</v>
      </c>
      <c r="C58" s="57">
        <v>0</v>
      </c>
      <c r="D58" s="57">
        <v>22135</v>
      </c>
      <c r="E58" s="57">
        <v>0</v>
      </c>
      <c r="F58" s="6">
        <f>+B58+C58-D58-E58</f>
        <v>1731575</v>
      </c>
    </row>
    <row r="59" spans="1:6">
      <c r="A59" s="4" t="s">
        <v>168</v>
      </c>
      <c r="B59" s="69"/>
      <c r="C59" s="69"/>
      <c r="D59" s="69"/>
      <c r="E59" s="69"/>
      <c r="F59" s="69"/>
    </row>
    <row r="60" spans="1:6">
      <c r="A60" s="5" t="s">
        <v>169</v>
      </c>
      <c r="B60" s="57">
        <v>3173000</v>
      </c>
      <c r="C60" s="57">
        <v>3178000</v>
      </c>
      <c r="D60" s="57">
        <v>3173000</v>
      </c>
      <c r="E60" s="57">
        <v>0</v>
      </c>
      <c r="F60" s="6">
        <f>+B60+C60-D60-E60</f>
        <v>3178000</v>
      </c>
    </row>
    <row r="61" spans="1:6">
      <c r="A61" s="111" t="s">
        <v>19</v>
      </c>
      <c r="B61" s="69">
        <f t="shared" ref="B61:E61" si="4">SUM(B55:B60)</f>
        <v>6804690</v>
      </c>
      <c r="C61" s="69">
        <f t="shared" si="4"/>
        <v>4697138</v>
      </c>
      <c r="D61" s="69">
        <f t="shared" si="4"/>
        <v>5073115</v>
      </c>
      <c r="E61" s="69">
        <f t="shared" si="4"/>
        <v>0</v>
      </c>
      <c r="F61" s="69">
        <f>SUM(F55:F60)</f>
        <v>6428713</v>
      </c>
    </row>
    <row r="63" spans="1:6">
      <c r="A63" t="s">
        <v>317</v>
      </c>
      <c r="B63" s="22"/>
      <c r="C63" s="22"/>
      <c r="D63" s="22"/>
      <c r="E63" s="22"/>
      <c r="F63" s="22"/>
    </row>
    <row r="64" spans="1:6">
      <c r="A64" s="1" t="s">
        <v>160</v>
      </c>
      <c r="F64" s="7" t="s">
        <v>28</v>
      </c>
    </row>
    <row r="65" spans="1:6">
      <c r="A65" s="172" t="s">
        <v>153</v>
      </c>
      <c r="B65" s="172" t="s">
        <v>154</v>
      </c>
      <c r="C65" s="172" t="s">
        <v>155</v>
      </c>
      <c r="D65" s="172" t="s">
        <v>156</v>
      </c>
      <c r="E65" s="172"/>
      <c r="F65" s="172" t="s">
        <v>157</v>
      </c>
    </row>
    <row r="66" spans="1:6">
      <c r="A66" s="172"/>
      <c r="B66" s="172"/>
      <c r="C66" s="172"/>
      <c r="D66" s="111" t="s">
        <v>158</v>
      </c>
      <c r="E66" s="111" t="s">
        <v>159</v>
      </c>
      <c r="F66" s="172"/>
    </row>
    <row r="67" spans="1:6">
      <c r="A67" s="4"/>
      <c r="B67" s="6"/>
      <c r="C67" s="6"/>
      <c r="D67" s="6"/>
      <c r="E67" s="6"/>
      <c r="F67" s="6"/>
    </row>
    <row r="68" spans="1:6">
      <c r="A68" s="5"/>
      <c r="B68" s="57"/>
      <c r="C68" s="57"/>
      <c r="D68" s="57"/>
      <c r="E68" s="57">
        <v>0</v>
      </c>
      <c r="F68" s="6">
        <f>+B68+C68-D68-E68</f>
        <v>0</v>
      </c>
    </row>
    <row r="69" spans="1:6">
      <c r="A69" s="111" t="s">
        <v>19</v>
      </c>
      <c r="B69" s="6">
        <f>SUM(B68:B68)</f>
        <v>0</v>
      </c>
      <c r="C69" s="6">
        <f>SUM(C68:C68)</f>
        <v>0</v>
      </c>
      <c r="D69" s="6">
        <f>SUM(D68:D68)</f>
        <v>0</v>
      </c>
      <c r="E69" s="6">
        <f>SUM(E68:E68)</f>
        <v>0</v>
      </c>
      <c r="F69" s="6">
        <f>SUM(F68:F68)</f>
        <v>0</v>
      </c>
    </row>
    <row r="71" spans="1:6">
      <c r="A71" t="s">
        <v>319</v>
      </c>
      <c r="B71" s="22"/>
      <c r="C71" s="22"/>
      <c r="D71" s="22"/>
      <c r="E71" s="22"/>
      <c r="F71" s="22"/>
    </row>
    <row r="72" spans="1:6">
      <c r="A72" s="1" t="s">
        <v>160</v>
      </c>
      <c r="F72" s="7" t="s">
        <v>28</v>
      </c>
    </row>
    <row r="73" spans="1:6">
      <c r="A73" s="172" t="s">
        <v>153</v>
      </c>
      <c r="B73" s="172" t="s">
        <v>154</v>
      </c>
      <c r="C73" s="172" t="s">
        <v>155</v>
      </c>
      <c r="D73" s="172" t="s">
        <v>156</v>
      </c>
      <c r="E73" s="172"/>
      <c r="F73" s="172" t="s">
        <v>157</v>
      </c>
    </row>
    <row r="74" spans="1:6">
      <c r="A74" s="172"/>
      <c r="B74" s="172"/>
      <c r="C74" s="172"/>
      <c r="D74" s="111" t="s">
        <v>158</v>
      </c>
      <c r="E74" s="111" t="s">
        <v>159</v>
      </c>
      <c r="F74" s="172"/>
    </row>
    <row r="75" spans="1:6">
      <c r="A75" s="4" t="s">
        <v>161</v>
      </c>
      <c r="B75" s="6"/>
      <c r="C75" s="6"/>
      <c r="D75" s="6"/>
      <c r="E75" s="6"/>
      <c r="F75" s="6"/>
    </row>
    <row r="76" spans="1:6">
      <c r="A76" s="113" t="s">
        <v>324</v>
      </c>
      <c r="B76" s="57">
        <v>60241</v>
      </c>
      <c r="C76" s="57">
        <v>168766</v>
      </c>
      <c r="D76" s="57">
        <v>60241</v>
      </c>
      <c r="E76" s="57">
        <v>0</v>
      </c>
      <c r="F76" s="6">
        <f>+B76+C76-D76-E76</f>
        <v>168766</v>
      </c>
    </row>
    <row r="77" spans="1:6">
      <c r="A77" s="4" t="s">
        <v>318</v>
      </c>
      <c r="B77" s="6"/>
      <c r="C77" s="6"/>
      <c r="D77" s="6"/>
      <c r="E77" s="6"/>
      <c r="F77" s="6"/>
    </row>
    <row r="78" spans="1:6">
      <c r="A78" s="113" t="s">
        <v>325</v>
      </c>
      <c r="B78" s="57">
        <v>32970</v>
      </c>
      <c r="C78" s="57">
        <v>0</v>
      </c>
      <c r="D78" s="57">
        <v>23737</v>
      </c>
      <c r="E78" s="57">
        <v>0</v>
      </c>
      <c r="F78" s="6">
        <f>+B78+C78-D78-E78</f>
        <v>9233</v>
      </c>
    </row>
    <row r="79" spans="1:6">
      <c r="A79" s="111" t="s">
        <v>19</v>
      </c>
      <c r="B79" s="6">
        <f>SUM(B76:B78)</f>
        <v>93211</v>
      </c>
      <c r="C79" s="6">
        <f>SUM(C76:C78)</f>
        <v>168766</v>
      </c>
      <c r="D79" s="6">
        <f>SUM(D76:D78)</f>
        <v>83978</v>
      </c>
      <c r="E79" s="6">
        <f>SUM(E76:E78)</f>
        <v>0</v>
      </c>
      <c r="F79" s="6">
        <f>SUM(F76:F78)</f>
        <v>177999</v>
      </c>
    </row>
    <row r="81" spans="1:6">
      <c r="A81" t="s">
        <v>320</v>
      </c>
      <c r="B81" s="22"/>
      <c r="C81" s="22"/>
      <c r="D81" s="22"/>
      <c r="E81" s="22"/>
      <c r="F81" s="22"/>
    </row>
    <row r="82" spans="1:6">
      <c r="A82" s="1" t="s">
        <v>160</v>
      </c>
      <c r="F82" s="7" t="s">
        <v>28</v>
      </c>
    </row>
    <row r="83" spans="1:6">
      <c r="A83" s="172" t="s">
        <v>153</v>
      </c>
      <c r="B83" s="172" t="s">
        <v>154</v>
      </c>
      <c r="C83" s="172" t="s">
        <v>155</v>
      </c>
      <c r="D83" s="172" t="s">
        <v>156</v>
      </c>
      <c r="E83" s="172"/>
      <c r="F83" s="172" t="s">
        <v>157</v>
      </c>
    </row>
    <row r="84" spans="1:6">
      <c r="A84" s="172"/>
      <c r="B84" s="172"/>
      <c r="C84" s="172"/>
      <c r="D84" s="111" t="s">
        <v>158</v>
      </c>
      <c r="E84" s="111" t="s">
        <v>159</v>
      </c>
      <c r="F84" s="172"/>
    </row>
    <row r="85" spans="1:6">
      <c r="A85" s="4" t="s">
        <v>168</v>
      </c>
      <c r="B85" s="6"/>
      <c r="C85" s="6"/>
      <c r="D85" s="6"/>
      <c r="E85" s="6"/>
      <c r="F85" s="6"/>
    </row>
    <row r="86" spans="1:6">
      <c r="A86" s="5" t="s">
        <v>169</v>
      </c>
      <c r="B86" s="57">
        <v>279000</v>
      </c>
      <c r="C86" s="57">
        <v>306000</v>
      </c>
      <c r="D86" s="57">
        <v>279000</v>
      </c>
      <c r="E86" s="57">
        <v>0</v>
      </c>
      <c r="F86" s="6">
        <f>+B86+C86-D86-E86</f>
        <v>306000</v>
      </c>
    </row>
    <row r="87" spans="1:6">
      <c r="A87" s="111" t="s">
        <v>19</v>
      </c>
      <c r="B87" s="6">
        <f>SUM(B86:B86)</f>
        <v>279000</v>
      </c>
      <c r="C87" s="6">
        <f>SUM(C86:C86)</f>
        <v>306000</v>
      </c>
      <c r="D87" s="6">
        <f>SUM(D86:D86)</f>
        <v>279000</v>
      </c>
      <c r="E87" s="6">
        <f>SUM(E86:E86)</f>
        <v>0</v>
      </c>
      <c r="F87" s="6">
        <f>SUM(F86:F86)</f>
        <v>306000</v>
      </c>
    </row>
    <row r="89" spans="1:6">
      <c r="A89" t="s">
        <v>321</v>
      </c>
      <c r="B89" s="22"/>
      <c r="C89" s="22"/>
      <c r="D89" s="22"/>
      <c r="E89" s="22"/>
      <c r="F89" s="22"/>
    </row>
    <row r="90" spans="1:6">
      <c r="A90" s="1" t="s">
        <v>160</v>
      </c>
      <c r="F90" s="7" t="s">
        <v>28</v>
      </c>
    </row>
    <row r="91" spans="1:6">
      <c r="A91" s="172" t="s">
        <v>153</v>
      </c>
      <c r="B91" s="172" t="s">
        <v>154</v>
      </c>
      <c r="C91" s="172" t="s">
        <v>155</v>
      </c>
      <c r="D91" s="172" t="s">
        <v>156</v>
      </c>
      <c r="E91" s="172"/>
      <c r="F91" s="172" t="s">
        <v>157</v>
      </c>
    </row>
    <row r="92" spans="1:6">
      <c r="A92" s="172"/>
      <c r="B92" s="172"/>
      <c r="C92" s="172"/>
      <c r="D92" s="111" t="s">
        <v>158</v>
      </c>
      <c r="E92" s="111" t="s">
        <v>159</v>
      </c>
      <c r="F92" s="172"/>
    </row>
    <row r="93" spans="1:6">
      <c r="A93" s="4" t="s">
        <v>164</v>
      </c>
      <c r="B93" s="6"/>
      <c r="C93" s="6"/>
      <c r="D93" s="6"/>
      <c r="E93" s="6"/>
      <c r="F93" s="6"/>
    </row>
    <row r="94" spans="1:6">
      <c r="A94" s="113" t="s">
        <v>325</v>
      </c>
      <c r="B94" s="57">
        <v>450000</v>
      </c>
      <c r="C94" s="57">
        <v>403891</v>
      </c>
      <c r="D94" s="57">
        <v>450000</v>
      </c>
      <c r="E94" s="57">
        <v>0</v>
      </c>
      <c r="F94" s="6">
        <f>+B94+C94-D94-E94</f>
        <v>403891</v>
      </c>
    </row>
    <row r="95" spans="1:6">
      <c r="A95" s="4" t="s">
        <v>168</v>
      </c>
      <c r="B95" s="6"/>
      <c r="C95" s="6"/>
      <c r="D95" s="6"/>
      <c r="E95" s="6"/>
      <c r="F95" s="6"/>
    </row>
    <row r="96" spans="1:6">
      <c r="A96" s="5" t="s">
        <v>322</v>
      </c>
      <c r="B96" s="57">
        <v>3027721</v>
      </c>
      <c r="C96" s="57">
        <v>2740777</v>
      </c>
      <c r="D96" s="57">
        <v>3027721</v>
      </c>
      <c r="E96" s="57">
        <v>0</v>
      </c>
      <c r="F96" s="6">
        <f>+B96+C96-D96-E96</f>
        <v>2740777</v>
      </c>
    </row>
    <row r="97" spans="1:6">
      <c r="A97" s="111" t="s">
        <v>19</v>
      </c>
      <c r="B97" s="6">
        <f>SUM(B94:B96)</f>
        <v>3477721</v>
      </c>
      <c r="C97" s="6">
        <f t="shared" ref="C97:F97" si="5">SUM(C94:C96)</f>
        <v>3144668</v>
      </c>
      <c r="D97" s="6">
        <f t="shared" si="5"/>
        <v>3477721</v>
      </c>
      <c r="E97" s="6">
        <f t="shared" si="5"/>
        <v>0</v>
      </c>
      <c r="F97" s="6">
        <f t="shared" si="5"/>
        <v>3144668</v>
      </c>
    </row>
    <row r="99" spans="1:6">
      <c r="A99" t="s">
        <v>323</v>
      </c>
      <c r="B99" s="22"/>
      <c r="C99" s="22"/>
      <c r="D99" s="22"/>
      <c r="E99" s="22"/>
      <c r="F99" s="22"/>
    </row>
    <row r="100" spans="1:6">
      <c r="A100" s="1" t="s">
        <v>160</v>
      </c>
      <c r="F100" s="7" t="s">
        <v>28</v>
      </c>
    </row>
    <row r="101" spans="1:6">
      <c r="A101" s="172" t="s">
        <v>153</v>
      </c>
      <c r="B101" s="172" t="s">
        <v>154</v>
      </c>
      <c r="C101" s="172" t="s">
        <v>155</v>
      </c>
      <c r="D101" s="172" t="s">
        <v>156</v>
      </c>
      <c r="E101" s="172"/>
      <c r="F101" s="172" t="s">
        <v>157</v>
      </c>
    </row>
    <row r="102" spans="1:6">
      <c r="A102" s="172"/>
      <c r="B102" s="172"/>
      <c r="C102" s="172"/>
      <c r="D102" s="111" t="s">
        <v>158</v>
      </c>
      <c r="E102" s="111" t="s">
        <v>159</v>
      </c>
      <c r="F102" s="172"/>
    </row>
    <row r="103" spans="1:6">
      <c r="A103" s="4" t="s">
        <v>168</v>
      </c>
      <c r="B103" s="6"/>
      <c r="C103" s="6"/>
      <c r="D103" s="6"/>
      <c r="E103" s="6"/>
      <c r="F103" s="6"/>
    </row>
    <row r="104" spans="1:6">
      <c r="A104" s="5" t="s">
        <v>169</v>
      </c>
      <c r="B104" s="57">
        <v>2622000</v>
      </c>
      <c r="C104" s="57">
        <v>0</v>
      </c>
      <c r="D104" s="57">
        <v>2622000</v>
      </c>
      <c r="E104" s="57">
        <v>0</v>
      </c>
      <c r="F104" s="6">
        <f>+B104+C104-D104-E104</f>
        <v>0</v>
      </c>
    </row>
    <row r="105" spans="1:6">
      <c r="A105" s="111" t="s">
        <v>19</v>
      </c>
      <c r="B105" s="6">
        <f>SUM(B104:B104)</f>
        <v>2622000</v>
      </c>
      <c r="C105" s="6">
        <f>SUM(C104:C104)</f>
        <v>0</v>
      </c>
      <c r="D105" s="6">
        <f>SUM(D104:D104)</f>
        <v>2622000</v>
      </c>
      <c r="E105" s="6">
        <f>SUM(E104:E104)</f>
        <v>0</v>
      </c>
      <c r="F105" s="6">
        <f>SUM(F104:F104)</f>
        <v>0</v>
      </c>
    </row>
  </sheetData>
  <mergeCells count="50">
    <mergeCell ref="A101:A102"/>
    <mergeCell ref="B101:B102"/>
    <mergeCell ref="C101:C102"/>
    <mergeCell ref="D101:E101"/>
    <mergeCell ref="F101:F102"/>
    <mergeCell ref="A91:A92"/>
    <mergeCell ref="B91:B92"/>
    <mergeCell ref="C91:C92"/>
    <mergeCell ref="D91:E91"/>
    <mergeCell ref="F91:F92"/>
    <mergeCell ref="A83:A84"/>
    <mergeCell ref="B83:B84"/>
    <mergeCell ref="C83:C84"/>
    <mergeCell ref="D83:E83"/>
    <mergeCell ref="F83:F84"/>
    <mergeCell ref="A73:A74"/>
    <mergeCell ref="B73:B74"/>
    <mergeCell ref="C73:C74"/>
    <mergeCell ref="D73:E73"/>
    <mergeCell ref="F73:F74"/>
    <mergeCell ref="A65:A66"/>
    <mergeCell ref="B65:B66"/>
    <mergeCell ref="C65:C66"/>
    <mergeCell ref="D65:E65"/>
    <mergeCell ref="F65:F66"/>
    <mergeCell ref="A53:A54"/>
    <mergeCell ref="B53:B54"/>
    <mergeCell ref="C53:C54"/>
    <mergeCell ref="D53:E53"/>
    <mergeCell ref="F53:F54"/>
    <mergeCell ref="A45:A46"/>
    <mergeCell ref="B45:B46"/>
    <mergeCell ref="C45:C46"/>
    <mergeCell ref="D45:E45"/>
    <mergeCell ref="F45:F46"/>
    <mergeCell ref="A2:A3"/>
    <mergeCell ref="B2:B3"/>
    <mergeCell ref="C2:C3"/>
    <mergeCell ref="D2:E2"/>
    <mergeCell ref="F2:F3"/>
    <mergeCell ref="A19:A20"/>
    <mergeCell ref="B19:B20"/>
    <mergeCell ref="C19:C20"/>
    <mergeCell ref="D19:E19"/>
    <mergeCell ref="F19:F20"/>
    <mergeCell ref="A35:A36"/>
    <mergeCell ref="B35:B36"/>
    <mergeCell ref="C35:C36"/>
    <mergeCell ref="D35:E35"/>
    <mergeCell ref="F35:F36"/>
  </mergeCells>
  <phoneticPr fontId="4"/>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0"/>
  <sheetViews>
    <sheetView zoomScale="85" zoomScaleNormal="85" workbookViewId="0">
      <selection activeCell="B65" sqref="B65"/>
    </sheetView>
  </sheetViews>
  <sheetFormatPr defaultRowHeight="18.75"/>
  <cols>
    <col min="1" max="1" width="17.25" customWidth="1"/>
    <col min="2" max="2" width="43.875" customWidth="1"/>
    <col min="3" max="3" width="29.625" bestFit="1" customWidth="1"/>
    <col min="4" max="4" width="17.25" customWidth="1"/>
    <col min="5" max="5" width="52.5" customWidth="1"/>
  </cols>
  <sheetData>
    <row r="1" spans="1:5">
      <c r="A1" t="s">
        <v>253</v>
      </c>
    </row>
    <row r="2" spans="1:5">
      <c r="A2" s="12" t="s">
        <v>181</v>
      </c>
      <c r="E2" s="7" t="s">
        <v>28</v>
      </c>
    </row>
    <row r="3" spans="1:5">
      <c r="A3" s="111" t="s">
        <v>153</v>
      </c>
      <c r="B3" s="111" t="s">
        <v>171</v>
      </c>
      <c r="C3" s="111" t="s">
        <v>172</v>
      </c>
      <c r="D3" s="111" t="s">
        <v>173</v>
      </c>
      <c r="E3" s="111" t="s">
        <v>174</v>
      </c>
    </row>
    <row r="4" spans="1:5" ht="18.75" customHeight="1">
      <c r="A4" s="173" t="s">
        <v>175</v>
      </c>
      <c r="B4" s="114" t="s">
        <v>209</v>
      </c>
      <c r="C4" s="57" t="s">
        <v>326</v>
      </c>
      <c r="D4" s="57">
        <v>97487808</v>
      </c>
      <c r="E4" s="114" t="s">
        <v>224</v>
      </c>
    </row>
    <row r="5" spans="1:5">
      <c r="A5" s="174"/>
      <c r="B5" s="114" t="s">
        <v>327</v>
      </c>
      <c r="C5" s="57" t="s">
        <v>240</v>
      </c>
      <c r="D5" s="57">
        <v>5471928</v>
      </c>
      <c r="E5" s="114" t="s">
        <v>233</v>
      </c>
    </row>
    <row r="6" spans="1:5">
      <c r="A6" s="174"/>
      <c r="B6" s="114" t="s">
        <v>328</v>
      </c>
      <c r="C6" s="57" t="s">
        <v>207</v>
      </c>
      <c r="D6" s="57">
        <v>25573000</v>
      </c>
      <c r="E6" s="114" t="s">
        <v>232</v>
      </c>
    </row>
    <row r="7" spans="1:5">
      <c r="A7" s="174"/>
      <c r="B7" s="114" t="s">
        <v>329</v>
      </c>
      <c r="C7" s="57" t="s">
        <v>205</v>
      </c>
      <c r="D7" s="57">
        <v>471672000</v>
      </c>
      <c r="E7" s="114" t="s">
        <v>330</v>
      </c>
    </row>
    <row r="8" spans="1:5">
      <c r="A8" s="174"/>
      <c r="B8" s="114" t="s">
        <v>331</v>
      </c>
      <c r="C8" s="57" t="s">
        <v>207</v>
      </c>
      <c r="D8" s="57">
        <v>19367000</v>
      </c>
      <c r="E8" s="114" t="s">
        <v>229</v>
      </c>
    </row>
    <row r="9" spans="1:5">
      <c r="A9" s="174"/>
      <c r="B9" s="114" t="s">
        <v>211</v>
      </c>
      <c r="C9" s="57" t="s">
        <v>230</v>
      </c>
      <c r="D9" s="57">
        <v>3020200</v>
      </c>
      <c r="E9" s="114" t="s">
        <v>231</v>
      </c>
    </row>
    <row r="10" spans="1:5">
      <c r="A10" s="174"/>
      <c r="B10" s="114" t="s">
        <v>212</v>
      </c>
      <c r="C10" s="57" t="s">
        <v>207</v>
      </c>
      <c r="D10" s="57">
        <v>5897000</v>
      </c>
      <c r="E10" s="114" t="s">
        <v>234</v>
      </c>
    </row>
    <row r="11" spans="1:5">
      <c r="A11" s="174"/>
      <c r="B11" s="82" t="s">
        <v>193</v>
      </c>
      <c r="C11" s="69"/>
      <c r="D11" s="69">
        <f>+D70</f>
        <v>93666992</v>
      </c>
      <c r="E11" s="28"/>
    </row>
    <row r="12" spans="1:5">
      <c r="A12" s="175"/>
      <c r="B12" s="15" t="s">
        <v>176</v>
      </c>
      <c r="C12" s="11"/>
      <c r="D12" s="6">
        <f>SUM(D4:D11)</f>
        <v>722155928</v>
      </c>
      <c r="E12" s="48"/>
    </row>
    <row r="13" spans="1:5">
      <c r="A13" s="173" t="s">
        <v>177</v>
      </c>
      <c r="B13" s="114" t="s">
        <v>390</v>
      </c>
      <c r="C13" s="114" t="s">
        <v>205</v>
      </c>
      <c r="D13" s="57">
        <v>555205042</v>
      </c>
      <c r="E13" s="114" t="s">
        <v>235</v>
      </c>
    </row>
    <row r="14" spans="1:5">
      <c r="A14" s="174"/>
      <c r="B14" s="114" t="s">
        <v>391</v>
      </c>
      <c r="C14" s="114" t="s">
        <v>392</v>
      </c>
      <c r="D14" s="57">
        <v>549526000</v>
      </c>
      <c r="E14" s="114" t="s">
        <v>206</v>
      </c>
    </row>
    <row r="15" spans="1:5">
      <c r="A15" s="174"/>
      <c r="B15" s="114" t="s">
        <v>393</v>
      </c>
      <c r="C15" s="114" t="s">
        <v>354</v>
      </c>
      <c r="D15" s="57">
        <v>66387000</v>
      </c>
      <c r="E15" s="114" t="s">
        <v>236</v>
      </c>
    </row>
    <row r="16" spans="1:5">
      <c r="A16" s="174"/>
      <c r="B16" s="114" t="s">
        <v>355</v>
      </c>
      <c r="C16" s="114" t="s">
        <v>238</v>
      </c>
      <c r="D16" s="57">
        <v>53446000</v>
      </c>
      <c r="E16" s="114" t="s">
        <v>237</v>
      </c>
    </row>
    <row r="17" spans="1:5">
      <c r="A17" s="174"/>
      <c r="B17" s="114" t="s">
        <v>394</v>
      </c>
      <c r="C17" s="57" t="s">
        <v>240</v>
      </c>
      <c r="D17" s="57">
        <v>97200730</v>
      </c>
      <c r="E17" s="114" t="s">
        <v>239</v>
      </c>
    </row>
    <row r="18" spans="1:5">
      <c r="A18" s="174"/>
      <c r="B18" s="114" t="s">
        <v>395</v>
      </c>
      <c r="C18" s="114" t="s">
        <v>210</v>
      </c>
      <c r="D18" s="57">
        <v>30792606</v>
      </c>
      <c r="E18" s="114" t="s">
        <v>241</v>
      </c>
    </row>
    <row r="19" spans="1:5">
      <c r="A19" s="174"/>
      <c r="B19" s="114" t="s">
        <v>396</v>
      </c>
      <c r="C19" s="114" t="s">
        <v>242</v>
      </c>
      <c r="D19" s="57">
        <v>118655013</v>
      </c>
      <c r="E19" s="114" t="s">
        <v>243</v>
      </c>
    </row>
    <row r="20" spans="1:5" hidden="1">
      <c r="A20" s="174"/>
      <c r="B20" s="114" t="s">
        <v>397</v>
      </c>
      <c r="C20" s="114" t="s">
        <v>230</v>
      </c>
      <c r="D20" s="57">
        <v>0</v>
      </c>
      <c r="E20" s="114" t="s">
        <v>244</v>
      </c>
    </row>
    <row r="21" spans="1:5">
      <c r="A21" s="174"/>
      <c r="B21" s="114" t="s">
        <v>398</v>
      </c>
      <c r="C21" s="114" t="s">
        <v>348</v>
      </c>
      <c r="D21" s="57">
        <v>19000000</v>
      </c>
      <c r="E21" s="114" t="s">
        <v>349</v>
      </c>
    </row>
    <row r="22" spans="1:5">
      <c r="A22" s="174"/>
      <c r="B22" s="114" t="s">
        <v>399</v>
      </c>
      <c r="C22" s="114" t="s">
        <v>400</v>
      </c>
      <c r="D22" s="57">
        <v>10739000</v>
      </c>
      <c r="E22" s="114" t="s">
        <v>401</v>
      </c>
    </row>
    <row r="23" spans="1:5">
      <c r="A23" s="174"/>
      <c r="B23" s="114" t="s">
        <v>402</v>
      </c>
      <c r="C23" s="114" t="s">
        <v>207</v>
      </c>
      <c r="D23" s="57">
        <v>19200000</v>
      </c>
      <c r="E23" s="114" t="s">
        <v>403</v>
      </c>
    </row>
    <row r="24" spans="1:5">
      <c r="A24" s="174"/>
      <c r="B24" s="114" t="s">
        <v>404</v>
      </c>
      <c r="C24" s="114" t="s">
        <v>207</v>
      </c>
      <c r="D24" s="57">
        <v>1200000</v>
      </c>
      <c r="E24" s="114" t="s">
        <v>405</v>
      </c>
    </row>
    <row r="25" spans="1:5">
      <c r="A25" s="174"/>
      <c r="B25" s="114" t="s">
        <v>406</v>
      </c>
      <c r="C25" s="114" t="s">
        <v>407</v>
      </c>
      <c r="D25" s="57">
        <v>8000000</v>
      </c>
      <c r="E25" s="114" t="s">
        <v>408</v>
      </c>
    </row>
    <row r="26" spans="1:5">
      <c r="A26" s="174"/>
      <c r="B26" s="114" t="s">
        <v>409</v>
      </c>
      <c r="C26" s="114" t="s">
        <v>410</v>
      </c>
      <c r="D26" s="57">
        <v>19696800</v>
      </c>
      <c r="E26" s="114" t="s">
        <v>350</v>
      </c>
    </row>
    <row r="27" spans="1:5">
      <c r="A27" s="174"/>
      <c r="B27" s="114" t="s">
        <v>411</v>
      </c>
      <c r="C27" s="114" t="s">
        <v>412</v>
      </c>
      <c r="D27" s="57">
        <v>21675000</v>
      </c>
      <c r="E27" s="114" t="s">
        <v>245</v>
      </c>
    </row>
    <row r="28" spans="1:5">
      <c r="A28" s="174"/>
      <c r="B28" s="114" t="s">
        <v>413</v>
      </c>
      <c r="C28" s="114" t="s">
        <v>414</v>
      </c>
      <c r="D28" s="57">
        <v>8387720</v>
      </c>
      <c r="E28" s="114" t="s">
        <v>415</v>
      </c>
    </row>
    <row r="29" spans="1:5" hidden="1">
      <c r="A29" s="174"/>
      <c r="B29" s="114" t="s">
        <v>416</v>
      </c>
      <c r="C29" s="114" t="s">
        <v>207</v>
      </c>
      <c r="D29" s="57"/>
      <c r="E29" s="114" t="s">
        <v>417</v>
      </c>
    </row>
    <row r="30" spans="1:5">
      <c r="A30" s="174"/>
      <c r="B30" s="114" t="s">
        <v>418</v>
      </c>
      <c r="C30" s="114" t="s">
        <v>207</v>
      </c>
      <c r="D30" s="57">
        <v>117267000</v>
      </c>
      <c r="E30" s="114" t="s">
        <v>419</v>
      </c>
    </row>
    <row r="31" spans="1:5">
      <c r="A31" s="174"/>
      <c r="B31" s="28" t="s">
        <v>208</v>
      </c>
      <c r="C31" s="28"/>
      <c r="D31" s="6">
        <f>+D33-SUM(D12:D30)</f>
        <v>8478602509</v>
      </c>
      <c r="E31" s="28"/>
    </row>
    <row r="32" spans="1:5">
      <c r="A32" s="175"/>
      <c r="B32" s="15" t="s">
        <v>176</v>
      </c>
      <c r="C32" s="11"/>
      <c r="D32" s="6">
        <f>SUM(D13:D31)</f>
        <v>10174980420</v>
      </c>
      <c r="E32" s="48"/>
    </row>
    <row r="33" spans="1:5">
      <c r="A33" s="2" t="s">
        <v>195</v>
      </c>
      <c r="B33" s="11"/>
      <c r="C33" s="11"/>
      <c r="D33" s="6">
        <f>+B50</f>
        <v>10897136348</v>
      </c>
      <c r="E33" s="48"/>
    </row>
    <row r="34" spans="1:5">
      <c r="A34" s="49" t="s">
        <v>251</v>
      </c>
      <c r="B34" s="11"/>
      <c r="C34" s="11"/>
      <c r="D34" s="6">
        <f>+D33-D35</f>
        <v>80874137</v>
      </c>
      <c r="E34" s="48"/>
    </row>
    <row r="35" spans="1:5">
      <c r="A35" s="49" t="s">
        <v>19</v>
      </c>
      <c r="B35" s="11"/>
      <c r="C35" s="11"/>
      <c r="D35" s="6">
        <f>+B38</f>
        <v>10816262211</v>
      </c>
      <c r="E35" s="48"/>
    </row>
    <row r="37" spans="1:5">
      <c r="A37" t="s">
        <v>332</v>
      </c>
    </row>
    <row r="38" spans="1:5">
      <c r="A38" s="7" t="s">
        <v>333</v>
      </c>
      <c r="B38" s="115">
        <v>10816262211</v>
      </c>
      <c r="C38" s="12" t="s">
        <v>356</v>
      </c>
    </row>
    <row r="40" spans="1:5">
      <c r="A40" s="7" t="s">
        <v>333</v>
      </c>
      <c r="B40" s="57">
        <v>2948881474</v>
      </c>
      <c r="C40" s="118" t="s">
        <v>357</v>
      </c>
    </row>
    <row r="41" spans="1:5">
      <c r="A41" s="7" t="s">
        <v>333</v>
      </c>
      <c r="B41" s="57">
        <v>7796200</v>
      </c>
      <c r="C41" s="118" t="s">
        <v>364</v>
      </c>
    </row>
    <row r="42" spans="1:5">
      <c r="A42" s="7" t="s">
        <v>333</v>
      </c>
      <c r="B42" s="57">
        <v>3266886314</v>
      </c>
      <c r="C42" s="118" t="s">
        <v>358</v>
      </c>
    </row>
    <row r="43" spans="1:5">
      <c r="A43" s="7" t="s">
        <v>333</v>
      </c>
      <c r="B43" s="57">
        <v>10006000</v>
      </c>
      <c r="C43" s="118" t="s">
        <v>359</v>
      </c>
    </row>
    <row r="44" spans="1:5">
      <c r="A44" s="7" t="s">
        <v>333</v>
      </c>
      <c r="B44" s="57">
        <v>4090792913</v>
      </c>
      <c r="C44" s="118" t="s">
        <v>360</v>
      </c>
    </row>
    <row r="45" spans="1:5">
      <c r="A45" s="7" t="s">
        <v>333</v>
      </c>
      <c r="B45" s="57">
        <v>0</v>
      </c>
      <c r="C45" s="118" t="s">
        <v>361</v>
      </c>
    </row>
    <row r="46" spans="1:5">
      <c r="A46" s="7" t="s">
        <v>333</v>
      </c>
      <c r="B46" s="57">
        <v>496877833</v>
      </c>
      <c r="C46" s="118" t="s">
        <v>362</v>
      </c>
    </row>
    <row r="47" spans="1:5">
      <c r="A47" s="7" t="s">
        <v>333</v>
      </c>
      <c r="B47" s="57">
        <v>180000</v>
      </c>
      <c r="C47" s="118" t="s">
        <v>363</v>
      </c>
    </row>
    <row r="48" spans="1:5">
      <c r="A48" s="7" t="s">
        <v>333</v>
      </c>
      <c r="B48" s="57">
        <v>9183659</v>
      </c>
      <c r="C48" s="118" t="s">
        <v>365</v>
      </c>
    </row>
    <row r="49" spans="1:5">
      <c r="A49" s="7" t="s">
        <v>333</v>
      </c>
      <c r="B49" s="57">
        <v>66531955</v>
      </c>
      <c r="C49" s="118" t="s">
        <v>366</v>
      </c>
    </row>
    <row r="50" spans="1:5">
      <c r="B50" s="6">
        <f>SUM(B40:B49)</f>
        <v>10897136348</v>
      </c>
      <c r="C50" s="12" t="s">
        <v>367</v>
      </c>
    </row>
    <row r="51" spans="1:5">
      <c r="A51" t="s">
        <v>334</v>
      </c>
    </row>
    <row r="52" spans="1:5">
      <c r="A52" s="176" t="s">
        <v>335</v>
      </c>
      <c r="B52" s="116" t="s">
        <v>351</v>
      </c>
      <c r="C52" s="69"/>
      <c r="D52" s="69"/>
      <c r="E52" s="82"/>
    </row>
    <row r="53" spans="1:5">
      <c r="A53" s="177"/>
      <c r="B53" s="138" t="s">
        <v>336</v>
      </c>
      <c r="C53" s="57"/>
      <c r="D53" s="57">
        <v>600000</v>
      </c>
      <c r="E53" s="114"/>
    </row>
    <row r="54" spans="1:5">
      <c r="A54" s="177"/>
      <c r="B54" s="138" t="s">
        <v>337</v>
      </c>
      <c r="C54" s="57"/>
      <c r="D54" s="57">
        <v>890000</v>
      </c>
      <c r="E54" s="114"/>
    </row>
    <row r="55" spans="1:5">
      <c r="A55" s="177"/>
      <c r="B55" s="138" t="s">
        <v>338</v>
      </c>
      <c r="C55" s="57"/>
      <c r="D55" s="57">
        <v>980000</v>
      </c>
      <c r="E55" s="114" t="s">
        <v>339</v>
      </c>
    </row>
    <row r="56" spans="1:5">
      <c r="A56" s="177"/>
      <c r="B56" s="138" t="s">
        <v>340</v>
      </c>
      <c r="C56" s="57"/>
      <c r="D56" s="57">
        <v>3197000</v>
      </c>
      <c r="E56" s="114" t="s">
        <v>339</v>
      </c>
    </row>
    <row r="57" spans="1:5">
      <c r="A57" s="177"/>
      <c r="B57" s="138" t="s">
        <v>341</v>
      </c>
      <c r="C57" s="57"/>
      <c r="D57" s="57">
        <v>11489000</v>
      </c>
      <c r="E57" s="114" t="s">
        <v>339</v>
      </c>
    </row>
    <row r="58" spans="1:5">
      <c r="A58" s="177"/>
      <c r="B58" s="138" t="s">
        <v>342</v>
      </c>
      <c r="C58" s="57"/>
      <c r="D58" s="57">
        <v>2571806</v>
      </c>
      <c r="E58" s="114"/>
    </row>
    <row r="59" spans="1:5">
      <c r="A59" s="177"/>
      <c r="B59" s="138" t="s">
        <v>343</v>
      </c>
      <c r="C59" s="57"/>
      <c r="D59" s="57">
        <v>4298000</v>
      </c>
      <c r="E59" s="114"/>
    </row>
    <row r="60" spans="1:5">
      <c r="A60" s="177"/>
      <c r="B60" s="138" t="s">
        <v>344</v>
      </c>
      <c r="C60" s="57"/>
      <c r="D60" s="57">
        <v>35100000</v>
      </c>
      <c r="E60" s="114"/>
    </row>
    <row r="61" spans="1:5">
      <c r="A61" s="177"/>
      <c r="B61" s="138" t="s">
        <v>345</v>
      </c>
      <c r="C61" s="57"/>
      <c r="D61" s="57">
        <v>3179000</v>
      </c>
      <c r="E61" s="114"/>
    </row>
    <row r="62" spans="1:5">
      <c r="A62" s="177"/>
      <c r="B62" s="138" t="s">
        <v>346</v>
      </c>
      <c r="C62" s="57"/>
      <c r="D62" s="57">
        <v>2296668</v>
      </c>
      <c r="E62" s="114"/>
    </row>
    <row r="63" spans="1:5">
      <c r="A63" s="177"/>
      <c r="B63" s="138" t="s">
        <v>420</v>
      </c>
      <c r="C63" s="57"/>
      <c r="D63" s="57">
        <v>7300000</v>
      </c>
      <c r="E63" s="114"/>
    </row>
    <row r="64" spans="1:5">
      <c r="A64" s="177"/>
      <c r="B64" s="138" t="s">
        <v>347</v>
      </c>
      <c r="C64" s="57"/>
      <c r="D64" s="57">
        <v>0</v>
      </c>
      <c r="E64" s="114"/>
    </row>
    <row r="65" spans="1:5">
      <c r="A65" s="177"/>
      <c r="B65" s="114" t="s">
        <v>421</v>
      </c>
      <c r="C65" s="57"/>
      <c r="D65" s="57">
        <v>6480000</v>
      </c>
      <c r="E65" s="114"/>
    </row>
    <row r="66" spans="1:5">
      <c r="A66" s="177"/>
      <c r="B66" s="116" t="s">
        <v>352</v>
      </c>
      <c r="C66" s="69"/>
      <c r="D66" s="69"/>
      <c r="E66" s="82"/>
    </row>
    <row r="67" spans="1:5">
      <c r="A67" s="177"/>
      <c r="B67" s="117" t="s">
        <v>422</v>
      </c>
      <c r="C67" s="57"/>
      <c r="D67" s="57">
        <v>6441507</v>
      </c>
      <c r="E67" s="114"/>
    </row>
    <row r="68" spans="1:5">
      <c r="A68" s="177"/>
      <c r="B68" s="117" t="s">
        <v>353</v>
      </c>
      <c r="C68" s="57"/>
      <c r="D68" s="57">
        <v>8844011</v>
      </c>
      <c r="E68" s="114"/>
    </row>
    <row r="69" spans="1:5" hidden="1">
      <c r="A69" s="177"/>
      <c r="B69" s="117"/>
      <c r="C69" s="57"/>
      <c r="D69" s="57"/>
      <c r="E69" s="114"/>
    </row>
    <row r="70" spans="1:5">
      <c r="A70" s="178"/>
      <c r="B70" s="15" t="s">
        <v>176</v>
      </c>
      <c r="C70" s="11"/>
      <c r="D70" s="6">
        <f>SUM(D52:D69)</f>
        <v>93666992</v>
      </c>
      <c r="E70" s="48"/>
    </row>
  </sheetData>
  <mergeCells count="3">
    <mergeCell ref="A13:A32"/>
    <mergeCell ref="A4:A12"/>
    <mergeCell ref="A52:A70"/>
  </mergeCells>
  <phoneticPr fontId="4"/>
  <pageMargins left="0.7" right="0.7" top="0.75" bottom="0.75" header="0.3" footer="0.3"/>
  <pageSetup paperSize="9" scale="74"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1"/>
  <sheetViews>
    <sheetView topLeftCell="A43" zoomScale="85" zoomScaleNormal="85" workbookViewId="0">
      <selection activeCell="C60" sqref="C60"/>
    </sheetView>
  </sheetViews>
  <sheetFormatPr defaultRowHeight="18.75"/>
  <cols>
    <col min="1" max="1" width="17.25" customWidth="1"/>
    <col min="2" max="6" width="16" customWidth="1"/>
    <col min="7" max="17" width="13.875" customWidth="1"/>
  </cols>
  <sheetData>
    <row r="1" spans="1:8">
      <c r="A1" t="s">
        <v>254</v>
      </c>
    </row>
    <row r="2" spans="1:8">
      <c r="A2" t="s">
        <v>178</v>
      </c>
      <c r="E2" s="7" t="s">
        <v>28</v>
      </c>
    </row>
    <row r="3" spans="1:8">
      <c r="A3" s="2" t="s">
        <v>179</v>
      </c>
      <c r="B3" s="2" t="s">
        <v>153</v>
      </c>
      <c r="C3" s="154" t="s">
        <v>180</v>
      </c>
      <c r="D3" s="155"/>
      <c r="E3" s="2" t="s">
        <v>173</v>
      </c>
      <c r="G3" t="s">
        <v>380</v>
      </c>
      <c r="H3" s="122" t="s">
        <v>381</v>
      </c>
    </row>
    <row r="4" spans="1:8">
      <c r="A4" s="170" t="s">
        <v>255</v>
      </c>
      <c r="B4" s="180" t="s">
        <v>182</v>
      </c>
      <c r="C4" s="188" t="s">
        <v>189</v>
      </c>
      <c r="D4" s="189"/>
      <c r="E4" s="69">
        <f>SUM(G4:H4)</f>
        <v>3290059830</v>
      </c>
      <c r="F4" s="123" t="s">
        <v>379</v>
      </c>
      <c r="G4" s="57">
        <v>3290059830</v>
      </c>
      <c r="H4" s="115">
        <v>0</v>
      </c>
    </row>
    <row r="5" spans="1:8">
      <c r="A5" s="179"/>
      <c r="B5" s="181"/>
      <c r="C5" s="188" t="s">
        <v>190</v>
      </c>
      <c r="D5" s="189"/>
      <c r="E5" s="69">
        <f t="shared" ref="E5:E15" si="0">SUM(G5:H5)</f>
        <v>11738447000</v>
      </c>
      <c r="F5" s="123" t="s">
        <v>379</v>
      </c>
      <c r="G5" s="57">
        <v>11738447000</v>
      </c>
      <c r="H5" s="115">
        <v>0</v>
      </c>
    </row>
    <row r="6" spans="1:8">
      <c r="A6" s="179"/>
      <c r="B6" s="181"/>
      <c r="C6" s="188" t="s">
        <v>191</v>
      </c>
      <c r="D6" s="189"/>
      <c r="E6" s="69">
        <f t="shared" si="0"/>
        <v>285942000</v>
      </c>
      <c r="F6" s="123" t="s">
        <v>379</v>
      </c>
      <c r="G6" s="57">
        <v>285942000</v>
      </c>
      <c r="H6" s="115">
        <v>0</v>
      </c>
    </row>
    <row r="7" spans="1:8">
      <c r="A7" s="179"/>
      <c r="B7" s="181"/>
      <c r="C7" s="188" t="s">
        <v>192</v>
      </c>
      <c r="D7" s="189"/>
      <c r="E7" s="69">
        <f t="shared" si="0"/>
        <v>557386000</v>
      </c>
      <c r="F7" s="123" t="s">
        <v>379</v>
      </c>
      <c r="G7" s="57">
        <v>557386000</v>
      </c>
      <c r="H7" s="115">
        <v>0</v>
      </c>
    </row>
    <row r="8" spans="1:8">
      <c r="A8" s="179"/>
      <c r="B8" s="181"/>
      <c r="C8" s="188" t="s">
        <v>109</v>
      </c>
      <c r="D8" s="189"/>
      <c r="E8" s="69">
        <f t="shared" si="0"/>
        <v>126274338</v>
      </c>
      <c r="F8" s="123" t="s">
        <v>379</v>
      </c>
      <c r="G8" s="57">
        <v>126274338</v>
      </c>
      <c r="H8" s="115">
        <v>0</v>
      </c>
    </row>
    <row r="9" spans="1:8">
      <c r="A9" s="179"/>
      <c r="B9" s="181"/>
      <c r="C9" s="152" t="s">
        <v>193</v>
      </c>
      <c r="D9" s="153"/>
      <c r="E9" s="69">
        <f t="shared" si="0"/>
        <v>605626667</v>
      </c>
      <c r="F9" s="123" t="s">
        <v>379</v>
      </c>
      <c r="G9" s="69">
        <f>+G10-G4-G5-G6-G7-G8</f>
        <v>559557667</v>
      </c>
      <c r="H9" s="69">
        <f>+H10-H4-H5-H6-H7-H8</f>
        <v>46069000</v>
      </c>
    </row>
    <row r="10" spans="1:8">
      <c r="A10" s="179"/>
      <c r="B10" s="182"/>
      <c r="C10" s="190" t="s">
        <v>100</v>
      </c>
      <c r="D10" s="184"/>
      <c r="E10" s="6">
        <f>SUM(E4:E9)</f>
        <v>16603735835</v>
      </c>
      <c r="F10" s="123" t="s">
        <v>379</v>
      </c>
      <c r="G10" s="115">
        <v>16557666835</v>
      </c>
      <c r="H10" s="115">
        <v>46069000</v>
      </c>
    </row>
    <row r="11" spans="1:8">
      <c r="A11" s="179"/>
      <c r="B11" s="180" t="s">
        <v>183</v>
      </c>
      <c r="C11" s="185" t="s">
        <v>184</v>
      </c>
      <c r="D11" s="6" t="s">
        <v>185</v>
      </c>
      <c r="E11" s="69">
        <f t="shared" si="0"/>
        <v>203510995</v>
      </c>
      <c r="F11" s="123" t="s">
        <v>379</v>
      </c>
      <c r="G11" s="57">
        <v>203510995</v>
      </c>
      <c r="H11" s="57">
        <v>0</v>
      </c>
    </row>
    <row r="12" spans="1:8">
      <c r="A12" s="179"/>
      <c r="B12" s="181"/>
      <c r="C12" s="186"/>
      <c r="D12" s="6" t="s">
        <v>186</v>
      </c>
      <c r="E12" s="69">
        <f t="shared" si="0"/>
        <v>27490000</v>
      </c>
      <c r="F12" s="123" t="s">
        <v>379</v>
      </c>
      <c r="G12" s="57">
        <v>15000000</v>
      </c>
      <c r="H12" s="57">
        <v>12490000</v>
      </c>
    </row>
    <row r="13" spans="1:8">
      <c r="A13" s="179"/>
      <c r="B13" s="181"/>
      <c r="C13" s="187"/>
      <c r="D13" s="15" t="s">
        <v>176</v>
      </c>
      <c r="E13" s="6">
        <f>SUM(E11:E12)</f>
        <v>231000995</v>
      </c>
    </row>
    <row r="14" spans="1:8">
      <c r="A14" s="179"/>
      <c r="B14" s="181"/>
      <c r="C14" s="185" t="s">
        <v>187</v>
      </c>
      <c r="D14" s="6" t="s">
        <v>185</v>
      </c>
      <c r="E14" s="69">
        <f t="shared" si="0"/>
        <v>1335629054</v>
      </c>
      <c r="F14" s="123" t="s">
        <v>379</v>
      </c>
      <c r="G14" s="57">
        <v>1335629054</v>
      </c>
      <c r="H14" s="57">
        <v>0</v>
      </c>
    </row>
    <row r="15" spans="1:8">
      <c r="A15" s="179"/>
      <c r="B15" s="181"/>
      <c r="C15" s="186"/>
      <c r="D15" s="6" t="s">
        <v>186</v>
      </c>
      <c r="E15" s="69">
        <f t="shared" si="0"/>
        <v>788346200</v>
      </c>
      <c r="F15" s="123" t="s">
        <v>379</v>
      </c>
      <c r="G15" s="57">
        <v>788139200</v>
      </c>
      <c r="H15" s="57">
        <v>207000</v>
      </c>
    </row>
    <row r="16" spans="1:8">
      <c r="A16" s="179"/>
      <c r="B16" s="181"/>
      <c r="C16" s="187"/>
      <c r="D16" s="15" t="s">
        <v>176</v>
      </c>
      <c r="E16" s="6">
        <f>SUM(E14:E15)</f>
        <v>2123975254</v>
      </c>
    </row>
    <row r="17" spans="1:14">
      <c r="A17" s="179"/>
      <c r="B17" s="182"/>
      <c r="C17" s="183" t="s">
        <v>100</v>
      </c>
      <c r="D17" s="184"/>
      <c r="E17" s="6">
        <f>+E13+E16</f>
        <v>2354976249</v>
      </c>
    </row>
    <row r="18" spans="1:14">
      <c r="A18" s="171"/>
      <c r="B18" s="190" t="s">
        <v>19</v>
      </c>
      <c r="C18" s="183"/>
      <c r="D18" s="184"/>
      <c r="E18" s="6">
        <f>+E10+E17</f>
        <v>18958712084</v>
      </c>
      <c r="F18" s="119"/>
      <c r="G18" t="s">
        <v>373</v>
      </c>
      <c r="H18" s="122" t="s">
        <v>374</v>
      </c>
      <c r="I18" t="s">
        <v>375</v>
      </c>
      <c r="J18" t="s">
        <v>376</v>
      </c>
      <c r="K18" t="s">
        <v>371</v>
      </c>
      <c r="L18" s="22" t="s">
        <v>377</v>
      </c>
      <c r="M18" s="22" t="s">
        <v>372</v>
      </c>
      <c r="N18" t="s">
        <v>378</v>
      </c>
    </row>
    <row r="19" spans="1:14">
      <c r="A19" s="170" t="s">
        <v>256</v>
      </c>
      <c r="B19" s="195" t="s">
        <v>182</v>
      </c>
      <c r="C19" s="188" t="s">
        <v>257</v>
      </c>
      <c r="D19" s="189"/>
      <c r="E19" s="69">
        <f t="shared" ref="E19:E27" si="1">SUM(G19:N19)</f>
        <v>541444390</v>
      </c>
      <c r="F19" s="123" t="s">
        <v>379</v>
      </c>
      <c r="G19" s="57">
        <v>541444390</v>
      </c>
      <c r="H19" s="115">
        <v>0</v>
      </c>
      <c r="I19" s="115">
        <v>0</v>
      </c>
      <c r="J19" s="115">
        <v>0</v>
      </c>
      <c r="K19" s="115">
        <v>0</v>
      </c>
      <c r="L19" s="115">
        <v>0</v>
      </c>
      <c r="M19" s="115">
        <v>0</v>
      </c>
      <c r="N19" s="115">
        <v>0</v>
      </c>
    </row>
    <row r="20" spans="1:14">
      <c r="A20" s="179"/>
      <c r="B20" s="196"/>
      <c r="C20" s="188" t="s">
        <v>369</v>
      </c>
      <c r="D20" s="189"/>
      <c r="E20" s="69">
        <f t="shared" si="1"/>
        <v>0</v>
      </c>
      <c r="F20" s="123" t="s">
        <v>379</v>
      </c>
      <c r="G20" s="57">
        <v>0</v>
      </c>
      <c r="H20" s="115">
        <v>0</v>
      </c>
      <c r="I20" s="115">
        <v>0</v>
      </c>
      <c r="J20" s="115">
        <v>0</v>
      </c>
      <c r="K20" s="115">
        <v>0</v>
      </c>
      <c r="L20" s="115">
        <v>0</v>
      </c>
      <c r="M20" s="115">
        <v>0</v>
      </c>
      <c r="N20" s="115">
        <v>0</v>
      </c>
    </row>
    <row r="21" spans="1:14">
      <c r="A21" s="179"/>
      <c r="B21" s="196"/>
      <c r="C21" s="198" t="s">
        <v>368</v>
      </c>
      <c r="D21" s="199"/>
      <c r="E21" s="69">
        <f t="shared" si="1"/>
        <v>0</v>
      </c>
      <c r="F21" s="123" t="s">
        <v>379</v>
      </c>
      <c r="G21" s="57">
        <v>0</v>
      </c>
      <c r="H21" s="115">
        <v>0</v>
      </c>
      <c r="I21" s="115">
        <v>0</v>
      </c>
      <c r="J21" s="115">
        <v>0</v>
      </c>
      <c r="K21" s="115">
        <v>0</v>
      </c>
      <c r="L21" s="115">
        <v>0</v>
      </c>
      <c r="M21" s="115">
        <v>0</v>
      </c>
      <c r="N21" s="115">
        <v>0</v>
      </c>
    </row>
    <row r="22" spans="1:14">
      <c r="A22" s="179"/>
      <c r="B22" s="196"/>
      <c r="C22" s="188" t="s">
        <v>370</v>
      </c>
      <c r="D22" s="189"/>
      <c r="E22" s="69">
        <f t="shared" si="1"/>
        <v>0</v>
      </c>
      <c r="F22" s="123" t="s">
        <v>379</v>
      </c>
      <c r="G22" s="57">
        <v>0</v>
      </c>
      <c r="H22" s="115">
        <v>0</v>
      </c>
      <c r="I22" s="115">
        <v>0</v>
      </c>
      <c r="J22" s="115">
        <v>0</v>
      </c>
      <c r="K22" s="115">
        <v>0</v>
      </c>
      <c r="L22" s="115">
        <v>0</v>
      </c>
      <c r="M22" s="115">
        <v>0</v>
      </c>
      <c r="N22" s="115">
        <v>0</v>
      </c>
    </row>
    <row r="23" spans="1:14">
      <c r="A23" s="179"/>
      <c r="B23" s="196"/>
      <c r="C23" s="188" t="s">
        <v>249</v>
      </c>
      <c r="D23" s="189"/>
      <c r="E23" s="69">
        <f t="shared" si="1"/>
        <v>848115690</v>
      </c>
      <c r="F23" s="123" t="s">
        <v>379</v>
      </c>
      <c r="G23" s="115">
        <v>0</v>
      </c>
      <c r="H23" s="115">
        <v>0</v>
      </c>
      <c r="I23" s="57">
        <v>848115690</v>
      </c>
      <c r="J23" s="115">
        <v>0</v>
      </c>
      <c r="K23" s="115">
        <v>0</v>
      </c>
      <c r="L23" s="115">
        <v>0</v>
      </c>
      <c r="M23" s="115">
        <v>0</v>
      </c>
      <c r="N23" s="115">
        <v>0</v>
      </c>
    </row>
    <row r="24" spans="1:14">
      <c r="A24" s="179"/>
      <c r="B24" s="196"/>
      <c r="C24" s="188" t="s">
        <v>258</v>
      </c>
      <c r="D24" s="189"/>
      <c r="E24" s="69">
        <f t="shared" si="1"/>
        <v>32768000</v>
      </c>
      <c r="F24" s="123" t="s">
        <v>379</v>
      </c>
      <c r="G24" s="115">
        <v>0</v>
      </c>
      <c r="H24" s="115">
        <v>0</v>
      </c>
      <c r="I24" s="120">
        <v>32768000</v>
      </c>
      <c r="J24" s="115">
        <v>0</v>
      </c>
      <c r="K24" s="115">
        <v>0</v>
      </c>
      <c r="L24" s="115">
        <v>0</v>
      </c>
      <c r="M24" s="115">
        <v>0</v>
      </c>
      <c r="N24" s="115">
        <v>0</v>
      </c>
    </row>
    <row r="25" spans="1:14">
      <c r="A25" s="179"/>
      <c r="B25" s="196"/>
      <c r="C25" s="188" t="s">
        <v>259</v>
      </c>
      <c r="D25" s="189"/>
      <c r="E25" s="69">
        <f t="shared" si="1"/>
        <v>1098442000</v>
      </c>
      <c r="F25" s="123" t="s">
        <v>379</v>
      </c>
      <c r="G25" s="115">
        <v>0</v>
      </c>
      <c r="H25" s="115">
        <v>0</v>
      </c>
      <c r="I25" s="121">
        <v>1098442000</v>
      </c>
      <c r="J25" s="115">
        <v>0</v>
      </c>
      <c r="K25" s="115">
        <v>0</v>
      </c>
      <c r="L25" s="115">
        <v>0</v>
      </c>
      <c r="M25" s="115">
        <v>0</v>
      </c>
      <c r="N25" s="115">
        <v>0</v>
      </c>
    </row>
    <row r="26" spans="1:14">
      <c r="A26" s="179"/>
      <c r="B26" s="196"/>
      <c r="C26" s="188" t="s">
        <v>260</v>
      </c>
      <c r="D26" s="189"/>
      <c r="E26" s="69">
        <f t="shared" si="1"/>
        <v>351977100</v>
      </c>
      <c r="F26" s="123" t="s">
        <v>379</v>
      </c>
      <c r="G26" s="115">
        <v>0</v>
      </c>
      <c r="H26" s="115">
        <v>0</v>
      </c>
      <c r="I26" s="115">
        <v>0</v>
      </c>
      <c r="J26" s="115">
        <v>0</v>
      </c>
      <c r="K26" s="121">
        <v>351977100</v>
      </c>
      <c r="L26" s="115">
        <v>0</v>
      </c>
      <c r="M26" s="115">
        <v>0</v>
      </c>
      <c r="N26" s="115">
        <v>0</v>
      </c>
    </row>
    <row r="27" spans="1:14">
      <c r="A27" s="179"/>
      <c r="B27" s="196"/>
      <c r="C27" s="188" t="s">
        <v>261</v>
      </c>
      <c r="D27" s="189"/>
      <c r="E27" s="69">
        <f t="shared" si="1"/>
        <v>44475727</v>
      </c>
      <c r="F27" s="123" t="s">
        <v>379</v>
      </c>
      <c r="G27" s="115">
        <v>0</v>
      </c>
      <c r="H27" s="115">
        <v>0</v>
      </c>
      <c r="I27" s="115">
        <v>0</v>
      </c>
      <c r="J27" s="115">
        <v>0</v>
      </c>
      <c r="K27" s="115">
        <v>0</v>
      </c>
      <c r="L27" s="115">
        <v>0</v>
      </c>
      <c r="M27" s="121">
        <v>44475727</v>
      </c>
      <c r="N27" s="115">
        <v>0</v>
      </c>
    </row>
    <row r="28" spans="1:14">
      <c r="A28" s="179"/>
      <c r="B28" s="196"/>
      <c r="C28" s="191" t="s">
        <v>194</v>
      </c>
      <c r="D28" s="192"/>
      <c r="E28" s="69">
        <f>SUM(G28:N28)</f>
        <v>1233722668</v>
      </c>
      <c r="F28" s="123" t="s">
        <v>379</v>
      </c>
      <c r="G28" s="115">
        <v>342492364</v>
      </c>
      <c r="H28" s="115">
        <v>58076000</v>
      </c>
      <c r="I28" s="115">
        <v>619769600</v>
      </c>
      <c r="J28" s="115">
        <v>3175000</v>
      </c>
      <c r="K28" s="115">
        <v>156763704</v>
      </c>
      <c r="L28" s="115">
        <v>0</v>
      </c>
      <c r="M28" s="115">
        <v>0</v>
      </c>
      <c r="N28" s="115">
        <v>53446000</v>
      </c>
    </row>
    <row r="29" spans="1:14">
      <c r="A29" s="179"/>
      <c r="B29" s="196"/>
      <c r="C29" s="191" t="s">
        <v>193</v>
      </c>
      <c r="D29" s="192"/>
      <c r="E29" s="69">
        <f>SUM(G29:N29)</f>
        <v>265013670</v>
      </c>
      <c r="F29" s="123" t="s">
        <v>379</v>
      </c>
      <c r="G29" s="124">
        <f>+G30-SUM(G19:G28)</f>
        <v>5736380</v>
      </c>
      <c r="H29" s="124">
        <f t="shared" ref="H29:N29" si="2">+H30-SUM(H19:H28)</f>
        <v>0</v>
      </c>
      <c r="I29" s="124">
        <f t="shared" si="2"/>
        <v>4769220</v>
      </c>
      <c r="J29" s="124">
        <f t="shared" si="2"/>
        <v>0</v>
      </c>
      <c r="K29" s="124">
        <f t="shared" si="2"/>
        <v>5783700</v>
      </c>
      <c r="L29" s="124">
        <f t="shared" si="2"/>
        <v>4286200</v>
      </c>
      <c r="M29" s="124">
        <f t="shared" si="2"/>
        <v>239225051</v>
      </c>
      <c r="N29" s="124">
        <f t="shared" si="2"/>
        <v>5213119</v>
      </c>
    </row>
    <row r="30" spans="1:14">
      <c r="A30" s="179"/>
      <c r="B30" s="197"/>
      <c r="C30" s="190" t="s">
        <v>100</v>
      </c>
      <c r="D30" s="184"/>
      <c r="E30" s="6">
        <f>SUM(E19:E29)</f>
        <v>4415959245</v>
      </c>
      <c r="F30" s="123" t="s">
        <v>379</v>
      </c>
      <c r="G30" s="115">
        <v>889673134</v>
      </c>
      <c r="H30" s="115">
        <v>58076000</v>
      </c>
      <c r="I30" s="115">
        <v>2603864510</v>
      </c>
      <c r="J30" s="115">
        <v>3175000</v>
      </c>
      <c r="K30" s="115">
        <v>514524504</v>
      </c>
      <c r="L30" s="115">
        <v>4286200</v>
      </c>
      <c r="M30" s="115">
        <v>283700778</v>
      </c>
      <c r="N30" s="115">
        <v>58659119</v>
      </c>
    </row>
    <row r="31" spans="1:14">
      <c r="A31" s="179"/>
      <c r="B31" s="193" t="s">
        <v>204</v>
      </c>
      <c r="C31" s="184" t="s">
        <v>184</v>
      </c>
      <c r="D31" s="6" t="s">
        <v>185</v>
      </c>
      <c r="E31" s="69">
        <f>SUM(G31:N31)</f>
        <v>0</v>
      </c>
      <c r="F31" s="123" t="s">
        <v>379</v>
      </c>
      <c r="G31" s="115">
        <v>0</v>
      </c>
      <c r="H31" s="115">
        <v>0</v>
      </c>
      <c r="I31" s="115">
        <v>0</v>
      </c>
      <c r="J31" s="115">
        <v>0</v>
      </c>
      <c r="K31" s="115">
        <v>0</v>
      </c>
      <c r="L31" s="115">
        <v>0</v>
      </c>
      <c r="M31" s="115">
        <v>0</v>
      </c>
      <c r="N31" s="115">
        <v>0</v>
      </c>
    </row>
    <row r="32" spans="1:14">
      <c r="A32" s="179"/>
      <c r="B32" s="193"/>
      <c r="C32" s="184"/>
      <c r="D32" s="6" t="s">
        <v>186</v>
      </c>
      <c r="E32" s="69">
        <f>SUM(G32:N32)</f>
        <v>529000</v>
      </c>
      <c r="F32" s="123" t="s">
        <v>379</v>
      </c>
      <c r="G32" s="115">
        <v>0</v>
      </c>
      <c r="H32" s="115">
        <v>529000</v>
      </c>
      <c r="I32" s="115">
        <v>0</v>
      </c>
      <c r="J32" s="115">
        <v>0</v>
      </c>
      <c r="K32" s="115">
        <v>0</v>
      </c>
      <c r="L32" s="115">
        <v>0</v>
      </c>
      <c r="M32" s="115">
        <v>0</v>
      </c>
      <c r="N32" s="115">
        <v>0</v>
      </c>
    </row>
    <row r="33" spans="1:14">
      <c r="A33" s="179"/>
      <c r="B33" s="193"/>
      <c r="C33" s="184"/>
      <c r="D33" s="15" t="s">
        <v>176</v>
      </c>
      <c r="E33" s="6">
        <f>+E31+E32</f>
        <v>529000</v>
      </c>
      <c r="F33" s="123"/>
      <c r="G33" s="125"/>
      <c r="H33" s="125"/>
      <c r="I33" s="125"/>
      <c r="J33" s="125"/>
      <c r="K33" s="125"/>
      <c r="L33" s="125"/>
      <c r="M33" s="125"/>
      <c r="N33" s="125"/>
    </row>
    <row r="34" spans="1:14">
      <c r="A34" s="179"/>
      <c r="B34" s="193"/>
      <c r="C34" s="184" t="s">
        <v>187</v>
      </c>
      <c r="D34" s="6" t="s">
        <v>261</v>
      </c>
      <c r="E34" s="69">
        <f>SUM(G34:N34)</f>
        <v>19866966</v>
      </c>
      <c r="F34" s="123" t="s">
        <v>382</v>
      </c>
      <c r="G34" s="115">
        <v>0</v>
      </c>
      <c r="H34" s="115">
        <v>0</v>
      </c>
      <c r="I34" s="115">
        <v>0</v>
      </c>
      <c r="J34" s="115">
        <v>0</v>
      </c>
      <c r="K34" s="115">
        <v>0</v>
      </c>
      <c r="L34" s="115">
        <v>0</v>
      </c>
      <c r="M34" s="115">
        <v>19866966</v>
      </c>
      <c r="N34" s="115">
        <v>0</v>
      </c>
    </row>
    <row r="35" spans="1:14">
      <c r="A35" s="179"/>
      <c r="B35" s="193"/>
      <c r="C35" s="184"/>
      <c r="D35" s="6" t="s">
        <v>185</v>
      </c>
      <c r="E35" s="69">
        <f>SUM(G35:N35)-E31</f>
        <v>1190308966</v>
      </c>
      <c r="F35" s="123" t="s">
        <v>382</v>
      </c>
      <c r="G35" s="115">
        <v>0</v>
      </c>
      <c r="H35" s="115">
        <v>0</v>
      </c>
      <c r="I35" s="115">
        <v>1187544966</v>
      </c>
      <c r="J35" s="115">
        <v>0</v>
      </c>
      <c r="K35" s="115">
        <v>2764000</v>
      </c>
      <c r="L35" s="115">
        <v>0</v>
      </c>
      <c r="M35" s="115">
        <v>0</v>
      </c>
      <c r="N35" s="115">
        <v>0</v>
      </c>
    </row>
    <row r="36" spans="1:14">
      <c r="A36" s="179"/>
      <c r="B36" s="193"/>
      <c r="C36" s="184"/>
      <c r="D36" s="6" t="s">
        <v>186</v>
      </c>
      <c r="E36" s="69">
        <f>SUM(G36:N36)-E32</f>
        <v>3127465241</v>
      </c>
      <c r="F36" s="123" t="s">
        <v>382</v>
      </c>
      <c r="G36" s="115">
        <v>2500885446</v>
      </c>
      <c r="H36" s="115">
        <v>518000</v>
      </c>
      <c r="I36" s="115">
        <v>622555397</v>
      </c>
      <c r="J36" s="115">
        <v>0</v>
      </c>
      <c r="K36" s="115">
        <v>0</v>
      </c>
      <c r="L36" s="115">
        <v>0</v>
      </c>
      <c r="M36" s="115">
        <v>4035398</v>
      </c>
      <c r="N36" s="115">
        <v>0</v>
      </c>
    </row>
    <row r="37" spans="1:14">
      <c r="A37" s="179"/>
      <c r="B37" s="193"/>
      <c r="C37" s="184"/>
      <c r="D37" s="15" t="s">
        <v>176</v>
      </c>
      <c r="E37" s="6">
        <f>SUM(E34:E36)</f>
        <v>4337641173</v>
      </c>
      <c r="F37" s="123"/>
      <c r="G37" s="22"/>
      <c r="H37" s="22"/>
      <c r="I37" s="22"/>
      <c r="J37" s="22"/>
      <c r="K37" s="22"/>
      <c r="L37" s="22"/>
      <c r="M37" s="22"/>
      <c r="N37" s="22"/>
    </row>
    <row r="38" spans="1:14">
      <c r="A38" s="179"/>
      <c r="B38" s="193"/>
      <c r="C38" s="183" t="s">
        <v>100</v>
      </c>
      <c r="D38" s="184"/>
      <c r="E38" s="6">
        <f>+E37+E33</f>
        <v>4338170173</v>
      </c>
      <c r="F38" s="123" t="str">
        <f>+IF(SUM(G38:N38)=E38,"＝","不一致")</f>
        <v>＝</v>
      </c>
      <c r="G38" s="115">
        <v>2500885446</v>
      </c>
      <c r="H38" s="115">
        <v>518000</v>
      </c>
      <c r="I38" s="115">
        <v>1810100363</v>
      </c>
      <c r="J38" s="115">
        <v>0</v>
      </c>
      <c r="K38" s="115">
        <v>2764000</v>
      </c>
      <c r="L38" s="115">
        <v>0</v>
      </c>
      <c r="M38" s="115">
        <v>23902364</v>
      </c>
      <c r="N38" s="115">
        <v>0</v>
      </c>
    </row>
    <row r="39" spans="1:14">
      <c r="A39" s="171"/>
      <c r="B39" s="190" t="s">
        <v>19</v>
      </c>
      <c r="C39" s="183"/>
      <c r="D39" s="184"/>
      <c r="E39" s="6">
        <f>+E30+E38</f>
        <v>8754129418</v>
      </c>
    </row>
    <row r="40" spans="1:14">
      <c r="A40" s="170" t="s">
        <v>195</v>
      </c>
      <c r="B40" s="147" t="s">
        <v>182</v>
      </c>
      <c r="C40" s="148"/>
      <c r="D40" s="149"/>
      <c r="E40" s="6">
        <f>+E10+E30</f>
        <v>21019695080</v>
      </c>
    </row>
    <row r="41" spans="1:14">
      <c r="A41" s="171"/>
      <c r="B41" s="190" t="s">
        <v>183</v>
      </c>
      <c r="C41" s="183"/>
      <c r="D41" s="184"/>
      <c r="E41" s="6">
        <f>+E17+E38</f>
        <v>6693146422</v>
      </c>
    </row>
    <row r="42" spans="1:14">
      <c r="A42" s="170" t="s">
        <v>196</v>
      </c>
      <c r="B42" s="147" t="s">
        <v>182</v>
      </c>
      <c r="C42" s="148"/>
      <c r="D42" s="149"/>
      <c r="E42" s="6">
        <f>E40-E44</f>
        <v>1513161306</v>
      </c>
    </row>
    <row r="43" spans="1:14">
      <c r="A43" s="171"/>
      <c r="B43" s="190" t="s">
        <v>183</v>
      </c>
      <c r="C43" s="183"/>
      <c r="D43" s="184"/>
      <c r="E43" s="6">
        <f>E41-E45</f>
        <v>-136414302</v>
      </c>
    </row>
    <row r="44" spans="1:14">
      <c r="A44" s="170" t="s">
        <v>197</v>
      </c>
      <c r="B44" s="147" t="s">
        <v>182</v>
      </c>
      <c r="C44" s="148"/>
      <c r="D44" s="149"/>
      <c r="E44" s="57">
        <v>19506533774</v>
      </c>
      <c r="F44" s="12" t="s">
        <v>383</v>
      </c>
    </row>
    <row r="45" spans="1:14">
      <c r="A45" s="171"/>
      <c r="B45" s="190" t="s">
        <v>183</v>
      </c>
      <c r="C45" s="183"/>
      <c r="D45" s="184"/>
      <c r="E45" s="57">
        <v>6829560724</v>
      </c>
      <c r="F45" s="12" t="s">
        <v>383</v>
      </c>
    </row>
    <row r="47" spans="1:14">
      <c r="A47" t="s">
        <v>198</v>
      </c>
      <c r="F47" s="7" t="s">
        <v>28</v>
      </c>
    </row>
    <row r="48" spans="1:14">
      <c r="A48" s="143" t="s">
        <v>153</v>
      </c>
      <c r="B48" s="143" t="s">
        <v>173</v>
      </c>
      <c r="C48" s="154" t="s">
        <v>199</v>
      </c>
      <c r="D48" s="194"/>
      <c r="E48" s="194"/>
      <c r="F48" s="155"/>
    </row>
    <row r="49" spans="1:17">
      <c r="A49" s="144"/>
      <c r="B49" s="144"/>
      <c r="C49" s="26" t="s">
        <v>183</v>
      </c>
      <c r="D49" s="25" t="s">
        <v>188</v>
      </c>
      <c r="E49" s="27" t="s">
        <v>182</v>
      </c>
      <c r="F49" s="25" t="s">
        <v>193</v>
      </c>
      <c r="I49" s="47" t="s">
        <v>384</v>
      </c>
      <c r="J49" t="s">
        <v>373</v>
      </c>
      <c r="K49" s="122" t="s">
        <v>374</v>
      </c>
      <c r="L49" t="s">
        <v>375</v>
      </c>
      <c r="M49" t="s">
        <v>376</v>
      </c>
      <c r="N49" t="s">
        <v>371</v>
      </c>
      <c r="O49" s="22" t="s">
        <v>377</v>
      </c>
      <c r="P49" s="22" t="s">
        <v>372</v>
      </c>
      <c r="Q49" t="s">
        <v>378</v>
      </c>
    </row>
    <row r="50" spans="1:17">
      <c r="A50" s="46" t="s">
        <v>200</v>
      </c>
      <c r="B50" s="57">
        <v>26160821893</v>
      </c>
      <c r="C50" s="6">
        <f>+C54-C51-C52</f>
        <v>4834192498</v>
      </c>
      <c r="D50" s="57">
        <v>961676000</v>
      </c>
      <c r="E50" s="6">
        <f>+B50-C50-D50-F50</f>
        <v>24205877592</v>
      </c>
      <c r="F50" s="69">
        <f>-SUM(I50:Q53)</f>
        <v>-3840924197</v>
      </c>
      <c r="H50" s="126" t="s">
        <v>385</v>
      </c>
      <c r="I50" s="57">
        <v>227101000</v>
      </c>
      <c r="J50" s="57">
        <v>0</v>
      </c>
      <c r="K50" s="115">
        <v>468000</v>
      </c>
      <c r="L50" s="115">
        <v>3178000</v>
      </c>
      <c r="M50" s="115">
        <v>0</v>
      </c>
      <c r="N50" s="115">
        <v>0</v>
      </c>
      <c r="O50" s="115">
        <v>306000</v>
      </c>
      <c r="P50" s="115">
        <v>2271000</v>
      </c>
      <c r="Q50" s="115">
        <v>0</v>
      </c>
    </row>
    <row r="51" spans="1:17">
      <c r="A51" s="46" t="s">
        <v>201</v>
      </c>
      <c r="B51" s="57">
        <v>4236713655</v>
      </c>
      <c r="C51" s="57">
        <v>261080038</v>
      </c>
      <c r="D51" s="6">
        <f>+D54-D50-D52-D53</f>
        <v>2592150000</v>
      </c>
      <c r="E51" s="6">
        <f t="shared" ref="E51:E53" si="3">+B51-C51-D51-F51</f>
        <v>1383483617</v>
      </c>
      <c r="F51" s="57">
        <v>0</v>
      </c>
      <c r="H51" s="127" t="s">
        <v>386</v>
      </c>
      <c r="I51" s="57">
        <v>3408972040</v>
      </c>
      <c r="J51" s="57">
        <v>5321000</v>
      </c>
      <c r="K51" s="57">
        <v>12205454</v>
      </c>
      <c r="L51" s="57">
        <v>9447816</v>
      </c>
      <c r="M51" s="57">
        <v>0</v>
      </c>
      <c r="N51" s="57">
        <v>3157440</v>
      </c>
      <c r="O51" s="57">
        <v>2344580</v>
      </c>
      <c r="P51" s="57">
        <v>130621485</v>
      </c>
      <c r="Q51" s="57">
        <v>9974</v>
      </c>
    </row>
    <row r="52" spans="1:17">
      <c r="A52" s="46" t="s">
        <v>202</v>
      </c>
      <c r="B52" s="57">
        <v>1862499890</v>
      </c>
      <c r="C52" s="57">
        <v>0</v>
      </c>
      <c r="D52" s="57">
        <v>0</v>
      </c>
      <c r="E52" s="6">
        <f t="shared" si="3"/>
        <v>1862499890</v>
      </c>
      <c r="F52" s="57">
        <v>0</v>
      </c>
      <c r="H52" s="127" t="s">
        <v>387</v>
      </c>
      <c r="I52" s="57">
        <v>19981311</v>
      </c>
      <c r="J52" s="57">
        <v>13420543</v>
      </c>
      <c r="K52" s="57">
        <v>0</v>
      </c>
      <c r="L52" s="57">
        <v>1519138</v>
      </c>
      <c r="M52" s="57">
        <v>0</v>
      </c>
      <c r="N52" s="57">
        <v>168766</v>
      </c>
      <c r="O52" s="57">
        <v>0</v>
      </c>
      <c r="P52" s="57">
        <v>0</v>
      </c>
      <c r="Q52" s="57">
        <v>10650</v>
      </c>
    </row>
    <row r="53" spans="1:17">
      <c r="A53" s="46" t="s">
        <v>193</v>
      </c>
      <c r="B53" s="57">
        <v>0</v>
      </c>
      <c r="C53" s="57">
        <v>0</v>
      </c>
      <c r="D53" s="57">
        <v>0</v>
      </c>
      <c r="E53" s="6">
        <f t="shared" si="3"/>
        <v>0</v>
      </c>
      <c r="F53" s="57">
        <v>0</v>
      </c>
      <c r="H53" s="127" t="s">
        <v>388</v>
      </c>
      <c r="I53" s="57">
        <v>420000</v>
      </c>
      <c r="J53" s="57">
        <v>0</v>
      </c>
      <c r="K53" s="57">
        <v>0</v>
      </c>
      <c r="L53" s="57">
        <v>0</v>
      </c>
      <c r="M53" s="57">
        <v>0</v>
      </c>
      <c r="N53" s="57">
        <v>0</v>
      </c>
      <c r="O53" s="57">
        <v>0</v>
      </c>
      <c r="P53" s="57">
        <v>0</v>
      </c>
      <c r="Q53" s="57">
        <v>0</v>
      </c>
    </row>
    <row r="54" spans="1:17">
      <c r="A54" s="3" t="s">
        <v>19</v>
      </c>
      <c r="B54" s="6">
        <f>SUM(B50:B53)</f>
        <v>32260035438</v>
      </c>
      <c r="C54" s="57">
        <v>5095272536</v>
      </c>
      <c r="D54" s="57">
        <v>3553826000</v>
      </c>
      <c r="E54" s="6">
        <f t="shared" ref="E54:F54" si="4">SUM(E50:E53)</f>
        <v>27451861099</v>
      </c>
      <c r="F54" s="6">
        <f t="shared" si="4"/>
        <v>-3840924197</v>
      </c>
    </row>
    <row r="56" spans="1:17">
      <c r="A56" s="47" t="s">
        <v>225</v>
      </c>
    </row>
    <row r="57" spans="1:17">
      <c r="A57" s="12" t="s">
        <v>203</v>
      </c>
      <c r="B57" s="7" t="s">
        <v>28</v>
      </c>
    </row>
    <row r="58" spans="1:17">
      <c r="A58" s="143" t="s">
        <v>60</v>
      </c>
      <c r="B58" s="143" t="s">
        <v>157</v>
      </c>
    </row>
    <row r="59" spans="1:17">
      <c r="A59" s="144"/>
      <c r="B59" s="144"/>
    </row>
    <row r="60" spans="1:17">
      <c r="A60" s="23" t="s">
        <v>275</v>
      </c>
      <c r="B60" s="57">
        <v>4804308763</v>
      </c>
    </row>
    <row r="61" spans="1:17">
      <c r="A61" s="3" t="s">
        <v>19</v>
      </c>
      <c r="B61" s="6">
        <f>SUM(B60:B60)</f>
        <v>4804308763</v>
      </c>
    </row>
  </sheetData>
  <mergeCells count="48">
    <mergeCell ref="A40:A41"/>
    <mergeCell ref="B40:D40"/>
    <mergeCell ref="B41:D41"/>
    <mergeCell ref="C28:D28"/>
    <mergeCell ref="C27:D27"/>
    <mergeCell ref="A19:A39"/>
    <mergeCell ref="B19:B30"/>
    <mergeCell ref="C19:D19"/>
    <mergeCell ref="C20:D20"/>
    <mergeCell ref="C21:D21"/>
    <mergeCell ref="C23:D23"/>
    <mergeCell ref="C24:D24"/>
    <mergeCell ref="C25:D25"/>
    <mergeCell ref="C26:D26"/>
    <mergeCell ref="C30:D30"/>
    <mergeCell ref="B39:D39"/>
    <mergeCell ref="A42:A43"/>
    <mergeCell ref="B42:D42"/>
    <mergeCell ref="B43:D43"/>
    <mergeCell ref="A44:A45"/>
    <mergeCell ref="B44:D44"/>
    <mergeCell ref="B45:D45"/>
    <mergeCell ref="A48:A49"/>
    <mergeCell ref="B48:B49"/>
    <mergeCell ref="C48:F48"/>
    <mergeCell ref="A58:A59"/>
    <mergeCell ref="B58:B59"/>
    <mergeCell ref="C3:D3"/>
    <mergeCell ref="C4:D4"/>
    <mergeCell ref="C5:D5"/>
    <mergeCell ref="C10:D10"/>
    <mergeCell ref="C11:C13"/>
    <mergeCell ref="C34:C37"/>
    <mergeCell ref="C38:D38"/>
    <mergeCell ref="C29:D29"/>
    <mergeCell ref="C22:D22"/>
    <mergeCell ref="B31:B38"/>
    <mergeCell ref="C31:C33"/>
    <mergeCell ref="A4:A18"/>
    <mergeCell ref="B4:B10"/>
    <mergeCell ref="B11:B17"/>
    <mergeCell ref="C17:D17"/>
    <mergeCell ref="C14:C16"/>
    <mergeCell ref="C6:D6"/>
    <mergeCell ref="C7:D7"/>
    <mergeCell ref="C8:D8"/>
    <mergeCell ref="C9:D9"/>
    <mergeCell ref="B18:D18"/>
  </mergeCells>
  <phoneticPr fontId="4"/>
  <pageMargins left="0.7" right="0.7" top="0.75" bottom="0.75" header="0.3" footer="0.3"/>
  <pageSetup paperSize="9" scale="3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やり方</vt:lpstr>
      <vt:lpstr>Ⅰ</vt:lpstr>
      <vt:lpstr>Ⅱ</vt:lpstr>
      <vt:lpstr>Ⅲ</vt:lpstr>
      <vt:lpstr>Ⅳ</vt:lpstr>
      <vt:lpstr>Ⅴ</vt:lpstr>
      <vt:lpstr>Ⅵ</vt:lpstr>
      <vt:lpstr>Ⅶ</vt:lpstr>
      <vt:lpstr>Ⅷ</vt:lpstr>
      <vt:lpstr>１</vt:lpstr>
      <vt:lpstr>２</vt:lpstr>
      <vt:lpstr>３</vt:lpstr>
      <vt:lpstr>４</vt:lpstr>
      <vt:lpstr>５</vt:lpstr>
      <vt:lpstr>６</vt:lpstr>
      <vt:lpstr>７</vt:lpstr>
      <vt:lpstr>８</vt:lpstr>
      <vt:lpstr>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niimi</dc:creator>
  <cp:lastModifiedBy> </cp:lastModifiedBy>
  <cp:lastPrinted>2020-01-08T00:17:49Z</cp:lastPrinted>
  <dcterms:created xsi:type="dcterms:W3CDTF">2018-03-23T09:42:10Z</dcterms:created>
  <dcterms:modified xsi:type="dcterms:W3CDTF">2020-03-17T01:26:20Z</dcterms:modified>
</cp:coreProperties>
</file>