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niimi.local\共有\0520_財政課\06 公会計制度\04 作成ファイル\H30\70 公表用\データ\"/>
    </mc:Choice>
  </mc:AlternateContent>
  <bookViews>
    <workbookView xWindow="0" yWindow="0" windowWidth="10005" windowHeight="10320" tabRatio="645" activeTab="1"/>
  </bookViews>
  <sheets>
    <sheet name="やり方" sheetId="19" r:id="rId1"/>
    <sheet name="Ⅰ" sheetId="1" r:id="rId2"/>
    <sheet name="Ⅱ" sheetId="2" r:id="rId3"/>
    <sheet name="Ⅲ" sheetId="3" r:id="rId4"/>
    <sheet name="Ⅳ" sheetId="4" r:id="rId5"/>
    <sheet name="Ⅴ" sheetId="6" r:id="rId6"/>
    <sheet name="Ⅵ" sheetId="7" r:id="rId7"/>
    <sheet name="Ⅶ" sheetId="8" r:id="rId8"/>
    <sheet name="Ⅷ" sheetId="9" r:id="rId9"/>
    <sheet name="１" sheetId="10" r:id="rId10"/>
    <sheet name="２" sheetId="11" r:id="rId11"/>
    <sheet name="３" sheetId="12" r:id="rId12"/>
    <sheet name="４" sheetId="13" r:id="rId13"/>
    <sheet name="５" sheetId="15" r:id="rId14"/>
    <sheet name="６" sheetId="16" r:id="rId15"/>
    <sheet name="７" sheetId="17" r:id="rId16"/>
    <sheet name="８" sheetId="18" r:id="rId17"/>
  </sheets>
  <definedNames>
    <definedName name="_xlnm.Print_Area" localSheetId="1">Ⅰ!$A$1:$I$38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7" l="1"/>
  <c r="D24" i="17"/>
  <c r="C24" i="17"/>
  <c r="B24" i="17"/>
  <c r="B15" i="17" l="1"/>
  <c r="C15" i="17"/>
  <c r="D15" i="17"/>
  <c r="E15" i="17"/>
  <c r="B16" i="17"/>
  <c r="C16" i="17"/>
  <c r="D16" i="17"/>
  <c r="E16" i="17"/>
  <c r="B17" i="17"/>
  <c r="C17" i="17"/>
  <c r="D17" i="17"/>
  <c r="E17" i="17"/>
  <c r="E34" i="18" l="1"/>
  <c r="A24" i="15" l="1"/>
  <c r="A20" i="15"/>
  <c r="B16" i="15"/>
  <c r="A47" i="6"/>
  <c r="E13" i="9" l="1"/>
  <c r="D40" i="9" l="1"/>
  <c r="E14" i="9" l="1"/>
  <c r="B28" i="1" l="1"/>
  <c r="E101" i="1" l="1"/>
  <c r="E100" i="1"/>
  <c r="B50" i="9" l="1"/>
  <c r="B51" i="1"/>
  <c r="E3" i="3" l="1"/>
  <c r="D43" i="18" l="1"/>
  <c r="C43" i="18"/>
  <c r="F42" i="18"/>
  <c r="E42" i="18"/>
  <c r="D42" i="18"/>
  <c r="C42" i="18"/>
  <c r="B42" i="18"/>
  <c r="F41" i="18"/>
  <c r="D41" i="18"/>
  <c r="C41" i="18"/>
  <c r="B41" i="18"/>
  <c r="F40" i="18"/>
  <c r="C40" i="18"/>
  <c r="B40" i="18"/>
  <c r="F39" i="18"/>
  <c r="D39" i="18"/>
  <c r="B39" i="18"/>
  <c r="E5" i="18"/>
  <c r="E6" i="18"/>
  <c r="E7" i="18"/>
  <c r="E8" i="18"/>
  <c r="E9" i="18"/>
  <c r="E11" i="18"/>
  <c r="E12" i="18"/>
  <c r="E14" i="18"/>
  <c r="E19" i="18"/>
  <c r="E21" i="18"/>
  <c r="E22" i="18"/>
  <c r="E24" i="18"/>
  <c r="E33" i="18"/>
  <c r="E4" i="18"/>
  <c r="E14" i="16"/>
  <c r="E13" i="16"/>
  <c r="D13" i="16"/>
  <c r="C13" i="16"/>
  <c r="B13" i="16"/>
  <c r="E11" i="16"/>
  <c r="D11" i="16"/>
  <c r="C11" i="16"/>
  <c r="B11" i="16"/>
  <c r="E10" i="16"/>
  <c r="D10" i="16"/>
  <c r="C10" i="16"/>
  <c r="B10" i="16"/>
  <c r="E8" i="16"/>
  <c r="D8" i="16"/>
  <c r="C8" i="16"/>
  <c r="B8" i="16"/>
  <c r="E6" i="16"/>
  <c r="D6" i="16"/>
  <c r="C6" i="16"/>
  <c r="B6" i="16"/>
  <c r="E5" i="16"/>
  <c r="D5" i="16"/>
  <c r="C5" i="16"/>
  <c r="B5" i="16"/>
  <c r="J24" i="15"/>
  <c r="I24" i="13"/>
  <c r="I22" i="13"/>
  <c r="I21" i="13"/>
  <c r="I20" i="13"/>
  <c r="I19" i="13"/>
  <c r="I15" i="13"/>
  <c r="I16" i="13"/>
  <c r="I14" i="13"/>
  <c r="G24" i="13"/>
  <c r="G22" i="13"/>
  <c r="G21" i="13"/>
  <c r="G20" i="13"/>
  <c r="G19" i="13"/>
  <c r="G15" i="13"/>
  <c r="G14" i="13"/>
  <c r="C24" i="13"/>
  <c r="C22" i="13"/>
  <c r="C21" i="13"/>
  <c r="C20" i="13"/>
  <c r="C19" i="13"/>
  <c r="C16" i="13"/>
  <c r="C15" i="13"/>
  <c r="C14" i="13"/>
  <c r="B24" i="13"/>
  <c r="B22" i="13"/>
  <c r="B21" i="13"/>
  <c r="B20" i="13"/>
  <c r="B19" i="13"/>
  <c r="B15" i="13"/>
  <c r="B14" i="13"/>
  <c r="F6" i="13"/>
  <c r="F7" i="13"/>
  <c r="F8" i="13"/>
  <c r="F5" i="13"/>
  <c r="D6" i="13"/>
  <c r="D7" i="13"/>
  <c r="D5" i="13"/>
  <c r="C8" i="13"/>
  <c r="C7" i="13"/>
  <c r="B7" i="13"/>
  <c r="C6" i="13"/>
  <c r="B6" i="13"/>
  <c r="C5" i="13"/>
  <c r="B5" i="13"/>
  <c r="B12" i="11" l="1"/>
  <c r="B11" i="11"/>
  <c r="B9" i="12"/>
  <c r="B22" i="12"/>
  <c r="E3" i="12"/>
  <c r="E5" i="12"/>
  <c r="D3" i="12"/>
  <c r="C26" i="12"/>
  <c r="F25" i="12"/>
  <c r="D25" i="12"/>
  <c r="C25" i="12"/>
  <c r="B25" i="12"/>
  <c r="F24" i="12"/>
  <c r="D24" i="12"/>
  <c r="C24" i="12"/>
  <c r="B24" i="12"/>
  <c r="F23" i="12"/>
  <c r="D23" i="12"/>
  <c r="C23" i="12"/>
  <c r="B23" i="12"/>
  <c r="F22" i="12"/>
  <c r="D22" i="12"/>
  <c r="C22" i="12"/>
  <c r="F21" i="12"/>
  <c r="D21" i="12"/>
  <c r="C21" i="12"/>
  <c r="B21" i="12"/>
  <c r="F20" i="12"/>
  <c r="D20" i="12"/>
  <c r="C20" i="12"/>
  <c r="B20" i="12"/>
  <c r="F19" i="12"/>
  <c r="D19" i="12"/>
  <c r="C19" i="12"/>
  <c r="B19" i="12"/>
  <c r="F18" i="12"/>
  <c r="D18" i="12"/>
  <c r="C18" i="12"/>
  <c r="B18" i="12"/>
  <c r="F17" i="12"/>
  <c r="D17" i="12"/>
  <c r="C17" i="12"/>
  <c r="B17" i="12"/>
  <c r="F16" i="12"/>
  <c r="D16" i="12"/>
  <c r="C16" i="12"/>
  <c r="B16" i="12"/>
  <c r="F15" i="12"/>
  <c r="D15" i="12"/>
  <c r="C15" i="12"/>
  <c r="B15" i="12"/>
  <c r="F14" i="12"/>
  <c r="D14" i="12"/>
  <c r="C14" i="12"/>
  <c r="B14" i="12"/>
  <c r="F13" i="12"/>
  <c r="D13" i="12"/>
  <c r="C13" i="12"/>
  <c r="B13" i="12"/>
  <c r="F12" i="12"/>
  <c r="D12" i="12"/>
  <c r="C12" i="12"/>
  <c r="B12" i="12"/>
  <c r="F11" i="12"/>
  <c r="D11" i="12"/>
  <c r="C11" i="12"/>
  <c r="B11" i="12"/>
  <c r="F10" i="12"/>
  <c r="D10" i="12"/>
  <c r="C10" i="12"/>
  <c r="B10" i="12"/>
  <c r="F9" i="12"/>
  <c r="D9" i="12"/>
  <c r="C9" i="12"/>
  <c r="F8" i="12"/>
  <c r="D8" i="12"/>
  <c r="C8" i="12"/>
  <c r="B8" i="12"/>
  <c r="F7" i="12"/>
  <c r="D7" i="12"/>
  <c r="C7" i="12"/>
  <c r="B7" i="12"/>
  <c r="F6" i="12"/>
  <c r="D6" i="12"/>
  <c r="C6" i="12"/>
  <c r="B6" i="12"/>
  <c r="F5" i="12"/>
  <c r="D5" i="12"/>
  <c r="C5" i="12"/>
  <c r="B5" i="12"/>
  <c r="F4" i="12"/>
  <c r="D4" i="12"/>
  <c r="C4" i="12"/>
  <c r="B4" i="12"/>
  <c r="F3" i="12"/>
  <c r="C3" i="12"/>
  <c r="B3" i="12"/>
  <c r="K32" i="11"/>
  <c r="I32" i="11"/>
  <c r="K31" i="11"/>
  <c r="I31" i="11"/>
  <c r="K30" i="11"/>
  <c r="I30" i="11"/>
  <c r="K29" i="11"/>
  <c r="I29" i="11"/>
  <c r="K28" i="11"/>
  <c r="I28" i="11"/>
  <c r="K27" i="11"/>
  <c r="I27" i="11"/>
  <c r="K26" i="11"/>
  <c r="I26" i="11"/>
  <c r="K25" i="11"/>
  <c r="I25" i="11"/>
  <c r="K24" i="11"/>
  <c r="I24" i="11"/>
  <c r="K23" i="11"/>
  <c r="I23" i="11"/>
  <c r="K22" i="11"/>
  <c r="I22" i="11"/>
  <c r="K21" i="11"/>
  <c r="I21" i="11"/>
  <c r="K20" i="11"/>
  <c r="I20" i="11"/>
  <c r="K19" i="11"/>
  <c r="I19" i="11"/>
  <c r="K18" i="11"/>
  <c r="I18" i="11"/>
  <c r="K17" i="11"/>
  <c r="I17" i="11"/>
  <c r="K16" i="11"/>
  <c r="I16" i="11"/>
  <c r="F31" i="11"/>
  <c r="D31" i="11"/>
  <c r="C31" i="11"/>
  <c r="B31" i="11"/>
  <c r="F30" i="11"/>
  <c r="D30" i="11"/>
  <c r="C30" i="11"/>
  <c r="B30" i="11"/>
  <c r="F29" i="11"/>
  <c r="D29" i="11"/>
  <c r="C29" i="11"/>
  <c r="B29" i="11"/>
  <c r="F28" i="11"/>
  <c r="D28" i="11"/>
  <c r="C28" i="11"/>
  <c r="B28" i="11"/>
  <c r="F27" i="11"/>
  <c r="D27" i="11"/>
  <c r="C27" i="11"/>
  <c r="B27" i="11"/>
  <c r="F26" i="11"/>
  <c r="D26" i="11"/>
  <c r="C26" i="11"/>
  <c r="B26" i="11"/>
  <c r="F25" i="11"/>
  <c r="D25" i="11"/>
  <c r="C25" i="11"/>
  <c r="B25" i="11"/>
  <c r="F24" i="11"/>
  <c r="D24" i="11"/>
  <c r="C24" i="11"/>
  <c r="B24" i="11"/>
  <c r="F23" i="11"/>
  <c r="D23" i="11"/>
  <c r="C23" i="11"/>
  <c r="B23" i="11"/>
  <c r="F22" i="11"/>
  <c r="D22" i="11"/>
  <c r="C22" i="11"/>
  <c r="B22" i="11"/>
  <c r="F21" i="11"/>
  <c r="D21" i="11"/>
  <c r="C21" i="11"/>
  <c r="B21" i="11"/>
  <c r="F20" i="11"/>
  <c r="D20" i="11"/>
  <c r="C20" i="11"/>
  <c r="B20" i="11"/>
  <c r="F19" i="11"/>
  <c r="D19" i="11"/>
  <c r="C19" i="11"/>
  <c r="B19" i="11"/>
  <c r="F18" i="11"/>
  <c r="D18" i="11"/>
  <c r="C18" i="11"/>
  <c r="B18" i="11"/>
  <c r="F17" i="11"/>
  <c r="D17" i="11"/>
  <c r="C17" i="11"/>
  <c r="B17" i="11"/>
  <c r="F16" i="11"/>
  <c r="D16" i="11"/>
  <c r="C16" i="11"/>
  <c r="B16" i="11"/>
  <c r="J12" i="11"/>
  <c r="J11" i="11"/>
  <c r="I11" i="11"/>
  <c r="J10" i="11"/>
  <c r="I10" i="11"/>
  <c r="J9" i="11"/>
  <c r="I9" i="11"/>
  <c r="J8" i="11"/>
  <c r="I8" i="11"/>
  <c r="J7" i="11"/>
  <c r="I7" i="11"/>
  <c r="J6" i="11"/>
  <c r="I6" i="11"/>
  <c r="J5" i="11"/>
  <c r="I5" i="11"/>
  <c r="J4" i="11"/>
  <c r="I4" i="11"/>
  <c r="C5" i="11"/>
  <c r="D5" i="11"/>
  <c r="F5" i="11"/>
  <c r="C6" i="11"/>
  <c r="D6" i="11"/>
  <c r="F6" i="11"/>
  <c r="C7" i="11"/>
  <c r="D7" i="11"/>
  <c r="F7" i="11"/>
  <c r="C8" i="11"/>
  <c r="D8" i="11"/>
  <c r="F8" i="11"/>
  <c r="C9" i="11"/>
  <c r="D9" i="11"/>
  <c r="F9" i="11"/>
  <c r="C10" i="11"/>
  <c r="D10" i="11"/>
  <c r="F10" i="11"/>
  <c r="C11" i="11"/>
  <c r="D11" i="11"/>
  <c r="F11" i="11"/>
  <c r="C4" i="11"/>
  <c r="D4" i="11"/>
  <c r="F4" i="11"/>
  <c r="B5" i="11"/>
  <c r="B6" i="11"/>
  <c r="B7" i="11"/>
  <c r="B8" i="11"/>
  <c r="B9" i="11"/>
  <c r="B10" i="11"/>
  <c r="B4" i="11"/>
  <c r="F6" i="10"/>
  <c r="G6" i="10"/>
  <c r="F7" i="10"/>
  <c r="G7" i="10"/>
  <c r="F11" i="10"/>
  <c r="G11" i="10"/>
  <c r="F13" i="10"/>
  <c r="G13" i="10"/>
  <c r="C7" i="1"/>
  <c r="C7" i="10" s="1"/>
  <c r="H14" i="6" l="1"/>
  <c r="H14" i="15" s="1"/>
  <c r="H13" i="6"/>
  <c r="H13" i="15" s="1"/>
  <c r="H7" i="6"/>
  <c r="H7" i="15" s="1"/>
  <c r="H8" i="6"/>
  <c r="H8" i="15" s="1"/>
  <c r="H9" i="6"/>
  <c r="H9" i="15" s="1"/>
  <c r="H10" i="6"/>
  <c r="H10" i="15" s="1"/>
  <c r="H11" i="6"/>
  <c r="H11" i="15" s="1"/>
  <c r="H6" i="6"/>
  <c r="H6" i="15" s="1"/>
  <c r="B6" i="6"/>
  <c r="B6" i="15" s="1"/>
  <c r="H15" i="6"/>
  <c r="H15" i="15" s="1"/>
  <c r="E15" i="6"/>
  <c r="E15" i="15" s="1"/>
  <c r="B7" i="6"/>
  <c r="B7" i="15" s="1"/>
  <c r="H16" i="6" l="1"/>
  <c r="H16" i="15" s="1"/>
  <c r="G15" i="6"/>
  <c r="G15" i="15" s="1"/>
  <c r="F15" i="6"/>
  <c r="F15" i="15" s="1"/>
  <c r="D15" i="6"/>
  <c r="D15" i="15" s="1"/>
  <c r="C15" i="6"/>
  <c r="C15" i="15" s="1"/>
  <c r="B15" i="6"/>
  <c r="B15" i="15" s="1"/>
  <c r="F43" i="9" l="1"/>
  <c r="F43" i="18" s="1"/>
  <c r="J24" i="6" l="1"/>
  <c r="I24" i="6"/>
  <c r="I24" i="15" s="1"/>
  <c r="H24" i="6"/>
  <c r="H24" i="15" s="1"/>
  <c r="G24" i="6"/>
  <c r="G24" i="15" s="1"/>
  <c r="F24" i="6"/>
  <c r="F24" i="15" s="1"/>
  <c r="E24" i="6"/>
  <c r="E24" i="15" s="1"/>
  <c r="D24" i="6"/>
  <c r="D24" i="15" s="1"/>
  <c r="C24" i="6"/>
  <c r="C24" i="15" s="1"/>
  <c r="B24" i="6"/>
  <c r="B24" i="15" s="1"/>
  <c r="H20" i="6"/>
  <c r="H20" i="15" s="1"/>
  <c r="G20" i="6"/>
  <c r="G20" i="15" s="1"/>
  <c r="F20" i="6"/>
  <c r="F20" i="15" s="1"/>
  <c r="E20" i="6"/>
  <c r="E20" i="15" s="1"/>
  <c r="D20" i="6"/>
  <c r="D20" i="15" s="1"/>
  <c r="C20" i="6"/>
  <c r="C20" i="15" s="1"/>
  <c r="B20" i="6"/>
  <c r="B20" i="15" s="1"/>
  <c r="A77" i="6"/>
  <c r="A73" i="6"/>
  <c r="A51" i="6"/>
  <c r="I20" i="6"/>
  <c r="E25" i="9" l="1"/>
  <c r="E25" i="18" s="1"/>
  <c r="E24" i="9"/>
  <c r="G26" i="9"/>
  <c r="E15" i="9"/>
  <c r="E15" i="18" s="1"/>
  <c r="G16" i="9"/>
  <c r="D57" i="8"/>
  <c r="D11" i="8" s="1"/>
  <c r="D12" i="8" l="1"/>
  <c r="G14" i="6"/>
  <c r="G14" i="15" s="1"/>
  <c r="F14" i="6"/>
  <c r="F14" i="15" s="1"/>
  <c r="E14" i="6"/>
  <c r="E14" i="15" s="1"/>
  <c r="D14" i="6"/>
  <c r="D14" i="15" s="1"/>
  <c r="C14" i="6"/>
  <c r="C14" i="15" s="1"/>
  <c r="G13" i="6"/>
  <c r="G13" i="15" s="1"/>
  <c r="F13" i="6"/>
  <c r="F13" i="15" s="1"/>
  <c r="E13" i="6"/>
  <c r="E13" i="15" s="1"/>
  <c r="D13" i="6"/>
  <c r="D13" i="15" s="1"/>
  <c r="C13" i="6"/>
  <c r="C13" i="15" s="1"/>
  <c r="G11" i="6"/>
  <c r="G11" i="15" s="1"/>
  <c r="F11" i="6"/>
  <c r="F11" i="15" s="1"/>
  <c r="E11" i="6"/>
  <c r="E11" i="15" s="1"/>
  <c r="D11" i="6"/>
  <c r="D11" i="15" s="1"/>
  <c r="C11" i="6"/>
  <c r="C11" i="15" s="1"/>
  <c r="G10" i="6"/>
  <c r="G10" i="15" s="1"/>
  <c r="F10" i="6"/>
  <c r="F10" i="15" s="1"/>
  <c r="E10" i="6"/>
  <c r="E10" i="15" s="1"/>
  <c r="D10" i="6"/>
  <c r="D10" i="15" s="1"/>
  <c r="C10" i="6"/>
  <c r="C10" i="15" s="1"/>
  <c r="G9" i="6"/>
  <c r="G9" i="15" s="1"/>
  <c r="F9" i="6"/>
  <c r="F9" i="15" s="1"/>
  <c r="E9" i="6"/>
  <c r="E9" i="15" s="1"/>
  <c r="D9" i="6"/>
  <c r="D9" i="15" s="1"/>
  <c r="C9" i="6"/>
  <c r="C9" i="15" s="1"/>
  <c r="G8" i="6"/>
  <c r="G8" i="15" s="1"/>
  <c r="F8" i="6"/>
  <c r="F8" i="15" s="1"/>
  <c r="E8" i="6"/>
  <c r="E8" i="15" s="1"/>
  <c r="D8" i="6"/>
  <c r="D8" i="15" s="1"/>
  <c r="C8" i="6"/>
  <c r="C8" i="15" s="1"/>
  <c r="G7" i="6"/>
  <c r="F7" i="6"/>
  <c r="E7" i="6"/>
  <c r="E7" i="15" s="1"/>
  <c r="D7" i="6"/>
  <c r="D7" i="15" s="1"/>
  <c r="C7" i="6"/>
  <c r="C7" i="15" s="1"/>
  <c r="G6" i="6"/>
  <c r="G6" i="15" s="1"/>
  <c r="F6" i="6"/>
  <c r="F6" i="15" s="1"/>
  <c r="E6" i="6"/>
  <c r="E6" i="15" s="1"/>
  <c r="D6" i="6"/>
  <c r="D6" i="15" s="1"/>
  <c r="C6" i="6"/>
  <c r="C6" i="15" s="1"/>
  <c r="B14" i="6"/>
  <c r="B14" i="15" s="1"/>
  <c r="B13" i="6"/>
  <c r="B13" i="15" s="1"/>
  <c r="B8" i="6"/>
  <c r="B9" i="6"/>
  <c r="B9" i="15" s="1"/>
  <c r="B10" i="6"/>
  <c r="B10" i="15" s="1"/>
  <c r="B11" i="6"/>
  <c r="B11" i="15" s="1"/>
  <c r="F16" i="6" l="1"/>
  <c r="F16" i="15" s="1"/>
  <c r="F7" i="15"/>
  <c r="B8" i="15"/>
  <c r="B16" i="6"/>
  <c r="G16" i="6"/>
  <c r="G16" i="15" s="1"/>
  <c r="G7" i="15"/>
  <c r="E16" i="6"/>
  <c r="E16" i="15" s="1"/>
  <c r="D16" i="6"/>
  <c r="D16" i="15" s="1"/>
  <c r="C16" i="6"/>
  <c r="C16" i="15" s="1"/>
  <c r="A24" i="6" l="1"/>
  <c r="A20" i="6"/>
  <c r="I8" i="4" l="1"/>
  <c r="G8" i="4"/>
  <c r="F8" i="4"/>
  <c r="E8" i="4"/>
  <c r="D8" i="4"/>
  <c r="D8" i="13" s="1"/>
  <c r="C8" i="4"/>
  <c r="B8" i="4"/>
  <c r="B8" i="13" s="1"/>
  <c r="H7" i="4"/>
  <c r="H7" i="13" s="1"/>
  <c r="F26" i="3" l="1"/>
  <c r="F26" i="12" s="1"/>
  <c r="D26" i="3"/>
  <c r="D26" i="12" s="1"/>
  <c r="C26" i="3"/>
  <c r="B26" i="3"/>
  <c r="B26" i="12" s="1"/>
  <c r="E25" i="3"/>
  <c r="E25" i="12" s="1"/>
  <c r="H62" i="1" l="1"/>
  <c r="E112" i="1" l="1"/>
  <c r="E111" i="1"/>
  <c r="E110" i="1"/>
  <c r="E109" i="1"/>
  <c r="E108" i="1"/>
  <c r="E107" i="1"/>
  <c r="I20" i="15" l="1"/>
  <c r="D40" i="18" l="1"/>
  <c r="C39" i="9"/>
  <c r="C39" i="18" s="1"/>
  <c r="H36" i="1" l="1"/>
  <c r="H36" i="10" s="1"/>
  <c r="G36" i="1"/>
  <c r="G36" i="10" s="1"/>
  <c r="F36" i="1"/>
  <c r="F36" i="10" s="1"/>
  <c r="D36" i="1"/>
  <c r="D36" i="10" s="1"/>
  <c r="C36" i="1"/>
  <c r="C36" i="10" s="1"/>
  <c r="B36" i="1"/>
  <c r="B36" i="10" s="1"/>
  <c r="H35" i="1"/>
  <c r="H35" i="10" s="1"/>
  <c r="G35" i="1"/>
  <c r="G35" i="10" s="1"/>
  <c r="F35" i="1"/>
  <c r="F35" i="10" s="1"/>
  <c r="E35" i="1"/>
  <c r="E35" i="10" s="1"/>
  <c r="D35" i="1"/>
  <c r="D35" i="10" s="1"/>
  <c r="C35" i="1"/>
  <c r="C35" i="10" s="1"/>
  <c r="B35" i="1"/>
  <c r="B35" i="10" s="1"/>
  <c r="H34" i="1"/>
  <c r="H34" i="10" s="1"/>
  <c r="G34" i="1"/>
  <c r="G34" i="10" s="1"/>
  <c r="F34" i="1"/>
  <c r="F34" i="10" s="1"/>
  <c r="E34" i="1"/>
  <c r="E34" i="10" s="1"/>
  <c r="D34" i="1"/>
  <c r="D34" i="10" s="1"/>
  <c r="C34" i="1"/>
  <c r="C34" i="10" s="1"/>
  <c r="B34" i="1"/>
  <c r="B34" i="10" s="1"/>
  <c r="H33" i="1"/>
  <c r="H33" i="10" s="1"/>
  <c r="G33" i="1"/>
  <c r="G33" i="10" s="1"/>
  <c r="F33" i="1"/>
  <c r="F33" i="10" s="1"/>
  <c r="E33" i="1"/>
  <c r="E33" i="10" s="1"/>
  <c r="D33" i="1"/>
  <c r="D33" i="10" s="1"/>
  <c r="C33" i="1"/>
  <c r="C33" i="10" s="1"/>
  <c r="B33" i="1"/>
  <c r="B33" i="10" s="1"/>
  <c r="H32" i="1"/>
  <c r="H32" i="10" s="1"/>
  <c r="G32" i="1"/>
  <c r="G32" i="10" s="1"/>
  <c r="F32" i="1"/>
  <c r="F32" i="10" s="1"/>
  <c r="E32" i="1"/>
  <c r="E32" i="10" s="1"/>
  <c r="D32" i="1"/>
  <c r="D32" i="10" s="1"/>
  <c r="C32" i="1"/>
  <c r="C32" i="10" s="1"/>
  <c r="B32" i="1"/>
  <c r="B32" i="10" s="1"/>
  <c r="H31" i="1"/>
  <c r="H31" i="10" s="1"/>
  <c r="G31" i="1"/>
  <c r="G31" i="10" s="1"/>
  <c r="F31" i="1"/>
  <c r="F31" i="10" s="1"/>
  <c r="E31" i="1"/>
  <c r="E31" i="10" s="1"/>
  <c r="D31" i="1"/>
  <c r="D31" i="10" s="1"/>
  <c r="C31" i="1"/>
  <c r="C31" i="10" s="1"/>
  <c r="B31" i="1"/>
  <c r="B31" i="10" s="1"/>
  <c r="H29" i="1"/>
  <c r="H29" i="10" s="1"/>
  <c r="G29" i="1"/>
  <c r="G29" i="10" s="1"/>
  <c r="F29" i="1"/>
  <c r="F29" i="10" s="1"/>
  <c r="D29" i="1"/>
  <c r="D29" i="10" s="1"/>
  <c r="C29" i="1"/>
  <c r="C29" i="10" s="1"/>
  <c r="B29" i="1"/>
  <c r="B29" i="10" s="1"/>
  <c r="H28" i="1"/>
  <c r="H28" i="10" s="1"/>
  <c r="G28" i="1"/>
  <c r="G28" i="10" s="1"/>
  <c r="F28" i="1"/>
  <c r="F28" i="10" s="1"/>
  <c r="D28" i="1"/>
  <c r="D28" i="10" s="1"/>
  <c r="C28" i="1"/>
  <c r="C28" i="10" s="1"/>
  <c r="B28" i="10"/>
  <c r="H27" i="1"/>
  <c r="H27" i="10" s="1"/>
  <c r="G27" i="1"/>
  <c r="G27" i="10" s="1"/>
  <c r="F27" i="1"/>
  <c r="F27" i="10" s="1"/>
  <c r="D27" i="1"/>
  <c r="D27" i="10" s="1"/>
  <c r="C27" i="1"/>
  <c r="C27" i="10" s="1"/>
  <c r="B27" i="1"/>
  <c r="B27" i="10" s="1"/>
  <c r="H26" i="1"/>
  <c r="H26" i="10" s="1"/>
  <c r="G26" i="1"/>
  <c r="G26" i="10" s="1"/>
  <c r="F26" i="1"/>
  <c r="F26" i="10" s="1"/>
  <c r="D26" i="1"/>
  <c r="D26" i="10" s="1"/>
  <c r="C26" i="1"/>
  <c r="C26" i="10" s="1"/>
  <c r="B26" i="1"/>
  <c r="B26" i="10" s="1"/>
  <c r="H25" i="1"/>
  <c r="H25" i="10" s="1"/>
  <c r="G25" i="1"/>
  <c r="G25" i="10" s="1"/>
  <c r="F25" i="1"/>
  <c r="F25" i="10" s="1"/>
  <c r="D25" i="1"/>
  <c r="D25" i="10" s="1"/>
  <c r="C25" i="1"/>
  <c r="C25" i="10" s="1"/>
  <c r="B25" i="1"/>
  <c r="B25" i="10" s="1"/>
  <c r="H24" i="1"/>
  <c r="H24" i="10" s="1"/>
  <c r="G24" i="1"/>
  <c r="G24" i="10" s="1"/>
  <c r="F24" i="1"/>
  <c r="F24" i="10" s="1"/>
  <c r="D24" i="1"/>
  <c r="D24" i="10" s="1"/>
  <c r="C24" i="1"/>
  <c r="C24" i="10" s="1"/>
  <c r="B24" i="1"/>
  <c r="B24" i="10" s="1"/>
  <c r="G18" i="1"/>
  <c r="G18" i="10" s="1"/>
  <c r="F18" i="1"/>
  <c r="F18" i="10" s="1"/>
  <c r="D18" i="1"/>
  <c r="D18" i="10" s="1"/>
  <c r="C18" i="1"/>
  <c r="C18" i="10" s="1"/>
  <c r="B18" i="1"/>
  <c r="B18" i="10" s="1"/>
  <c r="G17" i="1"/>
  <c r="G17" i="10" s="1"/>
  <c r="F17" i="1"/>
  <c r="F17" i="10" s="1"/>
  <c r="D17" i="1"/>
  <c r="D17" i="10" s="1"/>
  <c r="C17" i="1"/>
  <c r="C17" i="10" s="1"/>
  <c r="B17" i="1"/>
  <c r="B17" i="10" s="1"/>
  <c r="G16" i="1"/>
  <c r="G16" i="10" s="1"/>
  <c r="F16" i="1"/>
  <c r="F16" i="10" s="1"/>
  <c r="D16" i="1"/>
  <c r="D16" i="10" s="1"/>
  <c r="C16" i="1"/>
  <c r="C16" i="10" s="1"/>
  <c r="B16" i="1"/>
  <c r="B16" i="10" s="1"/>
  <c r="G15" i="1"/>
  <c r="G15" i="10" s="1"/>
  <c r="F15" i="1"/>
  <c r="F15" i="10" s="1"/>
  <c r="D15" i="1"/>
  <c r="D15" i="10" s="1"/>
  <c r="C15" i="1"/>
  <c r="C15" i="10" s="1"/>
  <c r="B15" i="1"/>
  <c r="B15" i="10" s="1"/>
  <c r="G14" i="1"/>
  <c r="G14" i="10" s="1"/>
  <c r="F14" i="1"/>
  <c r="F14" i="10" s="1"/>
  <c r="D14" i="1"/>
  <c r="D14" i="10" s="1"/>
  <c r="C14" i="1"/>
  <c r="C14" i="10" s="1"/>
  <c r="B14" i="1"/>
  <c r="B14" i="10" s="1"/>
  <c r="G13" i="1"/>
  <c r="F13" i="1"/>
  <c r="D13" i="1"/>
  <c r="D13" i="10" s="1"/>
  <c r="C13" i="1"/>
  <c r="C13" i="10" s="1"/>
  <c r="B13" i="1"/>
  <c r="B13" i="10" s="1"/>
  <c r="G11" i="1"/>
  <c r="F11" i="1"/>
  <c r="D11" i="1"/>
  <c r="D11" i="10" s="1"/>
  <c r="C11" i="1"/>
  <c r="C11" i="10" s="1"/>
  <c r="B11" i="1"/>
  <c r="B11" i="10" s="1"/>
  <c r="G10" i="1"/>
  <c r="G10" i="10" s="1"/>
  <c r="F10" i="1"/>
  <c r="F10" i="10" s="1"/>
  <c r="D10" i="1"/>
  <c r="D10" i="10" s="1"/>
  <c r="C10" i="1"/>
  <c r="C10" i="10" s="1"/>
  <c r="B10" i="1"/>
  <c r="B10" i="10" s="1"/>
  <c r="G9" i="1"/>
  <c r="G9" i="10" s="1"/>
  <c r="F9" i="1"/>
  <c r="F9" i="10" s="1"/>
  <c r="D9" i="1"/>
  <c r="D9" i="10" s="1"/>
  <c r="C9" i="1"/>
  <c r="C9" i="10" s="1"/>
  <c r="B9" i="1"/>
  <c r="B9" i="10" s="1"/>
  <c r="G8" i="1"/>
  <c r="G8" i="10" s="1"/>
  <c r="F8" i="1"/>
  <c r="F8" i="10" s="1"/>
  <c r="D8" i="1"/>
  <c r="D8" i="10" s="1"/>
  <c r="C8" i="1"/>
  <c r="C8" i="10" s="1"/>
  <c r="B8" i="1"/>
  <c r="B8" i="10" s="1"/>
  <c r="G7" i="1"/>
  <c r="F7" i="1"/>
  <c r="D7" i="1"/>
  <c r="D7" i="10" s="1"/>
  <c r="B7" i="1"/>
  <c r="B7" i="10" s="1"/>
  <c r="G6" i="1"/>
  <c r="F6" i="1"/>
  <c r="D6" i="1"/>
  <c r="D6" i="10" s="1"/>
  <c r="C6" i="1"/>
  <c r="C6" i="10" s="1"/>
  <c r="B6" i="1"/>
  <c r="B6" i="10" s="1"/>
  <c r="I112" i="1" l="1"/>
  <c r="I111" i="1"/>
  <c r="I110" i="1"/>
  <c r="I109" i="1"/>
  <c r="I108" i="1"/>
  <c r="H107" i="1"/>
  <c r="G107" i="1"/>
  <c r="F107" i="1"/>
  <c r="D107" i="1"/>
  <c r="C107" i="1"/>
  <c r="B107" i="1"/>
  <c r="H100" i="1"/>
  <c r="H114" i="1" s="1"/>
  <c r="G100" i="1"/>
  <c r="G114" i="1" s="1"/>
  <c r="F100" i="1"/>
  <c r="F114" i="1" s="1"/>
  <c r="D100" i="1"/>
  <c r="C100" i="1"/>
  <c r="C114" i="1" s="1"/>
  <c r="B100" i="1"/>
  <c r="B114" i="1" s="1"/>
  <c r="D114" i="1" l="1"/>
  <c r="I107" i="1"/>
  <c r="G82" i="1"/>
  <c r="C82" i="1"/>
  <c r="E95" i="1"/>
  <c r="E85" i="1"/>
  <c r="H85" i="1" s="1"/>
  <c r="E103" i="1" s="1"/>
  <c r="E83" i="1"/>
  <c r="G44" i="1"/>
  <c r="E55" i="1"/>
  <c r="H55" i="1" s="1"/>
  <c r="E57" i="1"/>
  <c r="E47" i="1"/>
  <c r="E8" i="1" s="1"/>
  <c r="E8" i="10" s="1"/>
  <c r="E45" i="1"/>
  <c r="E94" i="1"/>
  <c r="H94" i="1" s="1"/>
  <c r="E93" i="1"/>
  <c r="H93" i="1" s="1"/>
  <c r="E92" i="1"/>
  <c r="H92" i="1" s="1"/>
  <c r="E91" i="1"/>
  <c r="E90" i="1"/>
  <c r="H90" i="1" s="1"/>
  <c r="G89" i="1"/>
  <c r="F89" i="1"/>
  <c r="D89" i="1"/>
  <c r="C89" i="1"/>
  <c r="B89" i="1"/>
  <c r="E88" i="1"/>
  <c r="H88" i="1" s="1"/>
  <c r="E106" i="1" s="1"/>
  <c r="E87" i="1"/>
  <c r="H87" i="1" s="1"/>
  <c r="E105" i="1" s="1"/>
  <c r="E86" i="1"/>
  <c r="H86" i="1" s="1"/>
  <c r="E104" i="1" s="1"/>
  <c r="D82" i="1"/>
  <c r="E84" i="1"/>
  <c r="H84" i="1" s="1"/>
  <c r="E102" i="1" s="1"/>
  <c r="F82" i="1"/>
  <c r="B82" i="1"/>
  <c r="I75" i="1"/>
  <c r="I74" i="1"/>
  <c r="I35" i="1" s="1"/>
  <c r="I35" i="10" s="1"/>
  <c r="I73" i="1"/>
  <c r="I34" i="1" s="1"/>
  <c r="I34" i="10" s="1"/>
  <c r="I72" i="1"/>
  <c r="I33" i="1" s="1"/>
  <c r="I33" i="10" s="1"/>
  <c r="I71" i="1"/>
  <c r="I32" i="1" s="1"/>
  <c r="I32" i="10" s="1"/>
  <c r="I70" i="1"/>
  <c r="I31" i="1" s="1"/>
  <c r="I31" i="10" s="1"/>
  <c r="H69" i="1"/>
  <c r="H30" i="1" s="1"/>
  <c r="H30" i="10" s="1"/>
  <c r="G69" i="1"/>
  <c r="G30" i="1" s="1"/>
  <c r="G30" i="10" s="1"/>
  <c r="F69" i="1"/>
  <c r="F30" i="1" s="1"/>
  <c r="F30" i="10" s="1"/>
  <c r="E69" i="1"/>
  <c r="E30" i="1" s="1"/>
  <c r="E30" i="10" s="1"/>
  <c r="D69" i="1"/>
  <c r="D30" i="1" s="1"/>
  <c r="D30" i="10" s="1"/>
  <c r="C69" i="1"/>
  <c r="C30" i="1" s="1"/>
  <c r="C30" i="10" s="1"/>
  <c r="B69" i="1"/>
  <c r="B30" i="1" s="1"/>
  <c r="B30" i="10" s="1"/>
  <c r="I68" i="1"/>
  <c r="I67" i="1"/>
  <c r="I66" i="1"/>
  <c r="I65" i="1"/>
  <c r="I64" i="1"/>
  <c r="I63" i="1"/>
  <c r="H23" i="1"/>
  <c r="H23" i="10" s="1"/>
  <c r="G62" i="1"/>
  <c r="G23" i="1" s="1"/>
  <c r="G23" i="10" s="1"/>
  <c r="F62" i="1"/>
  <c r="E62" i="1"/>
  <c r="D62" i="1"/>
  <c r="D23" i="1" s="1"/>
  <c r="D23" i="10" s="1"/>
  <c r="C62" i="1"/>
  <c r="C23" i="1" s="1"/>
  <c r="C23" i="10" s="1"/>
  <c r="B62" i="1"/>
  <c r="E56" i="1"/>
  <c r="H56" i="1" s="1"/>
  <c r="E54" i="1"/>
  <c r="E53" i="1"/>
  <c r="E52" i="1"/>
  <c r="E13" i="1" s="1"/>
  <c r="E13" i="10" s="1"/>
  <c r="G51" i="1"/>
  <c r="G12" i="1" s="1"/>
  <c r="G12" i="10" s="1"/>
  <c r="F51" i="1"/>
  <c r="F12" i="1" s="1"/>
  <c r="F12" i="10" s="1"/>
  <c r="D51" i="1"/>
  <c r="D12" i="1" s="1"/>
  <c r="D12" i="10" s="1"/>
  <c r="C51" i="1"/>
  <c r="C12" i="1" s="1"/>
  <c r="C12" i="10" s="1"/>
  <c r="B12" i="1"/>
  <c r="B12" i="10" s="1"/>
  <c r="E50" i="1"/>
  <c r="E49" i="1"/>
  <c r="E48" i="1"/>
  <c r="D44" i="1"/>
  <c r="E46" i="1"/>
  <c r="F44" i="1"/>
  <c r="C44" i="1"/>
  <c r="E14" i="1" l="1"/>
  <c r="E14" i="10" s="1"/>
  <c r="H53" i="1"/>
  <c r="E15" i="1"/>
  <c r="E15" i="10" s="1"/>
  <c r="H54" i="1"/>
  <c r="H15" i="1" s="1"/>
  <c r="H15" i="10" s="1"/>
  <c r="E26" i="1"/>
  <c r="E26" i="10" s="1"/>
  <c r="I103" i="1"/>
  <c r="I26" i="1" s="1"/>
  <c r="I26" i="10" s="1"/>
  <c r="I27" i="1"/>
  <c r="I27" i="10" s="1"/>
  <c r="E27" i="1"/>
  <c r="E27" i="10" s="1"/>
  <c r="I104" i="1"/>
  <c r="I25" i="1"/>
  <c r="I25" i="10" s="1"/>
  <c r="E25" i="1"/>
  <c r="E25" i="10" s="1"/>
  <c r="I102" i="1"/>
  <c r="E29" i="1"/>
  <c r="E29" i="10" s="1"/>
  <c r="I106" i="1"/>
  <c r="I29" i="1" s="1"/>
  <c r="I29" i="10" s="1"/>
  <c r="I28" i="1"/>
  <c r="I28" i="10" s="1"/>
  <c r="E28" i="1"/>
  <c r="E28" i="10" s="1"/>
  <c r="I105" i="1"/>
  <c r="E6" i="1"/>
  <c r="E6" i="10" s="1"/>
  <c r="C5" i="1"/>
  <c r="C5" i="10" s="1"/>
  <c r="F76" i="1"/>
  <c r="F37" i="1" s="1"/>
  <c r="F37" i="10" s="1"/>
  <c r="F23" i="1"/>
  <c r="F23" i="10" s="1"/>
  <c r="B76" i="1"/>
  <c r="B37" i="1" s="1"/>
  <c r="B37" i="10" s="1"/>
  <c r="B23" i="1"/>
  <c r="B23" i="10" s="1"/>
  <c r="G58" i="1"/>
  <c r="F58" i="1"/>
  <c r="F5" i="1"/>
  <c r="F5" i="10" s="1"/>
  <c r="D58" i="1"/>
  <c r="D5" i="1"/>
  <c r="D5" i="10" s="1"/>
  <c r="H17" i="1"/>
  <c r="H17" i="10" s="1"/>
  <c r="E17" i="1"/>
  <c r="E17" i="10" s="1"/>
  <c r="H16" i="1"/>
  <c r="H16" i="10" s="1"/>
  <c r="E16" i="1"/>
  <c r="E16" i="10" s="1"/>
  <c r="H52" i="1"/>
  <c r="H13" i="1" s="1"/>
  <c r="H13" i="10" s="1"/>
  <c r="H50" i="1"/>
  <c r="H11" i="1" s="1"/>
  <c r="H11" i="10" s="1"/>
  <c r="E11" i="1"/>
  <c r="E11" i="10" s="1"/>
  <c r="H49" i="1"/>
  <c r="H10" i="1" s="1"/>
  <c r="H10" i="10" s="1"/>
  <c r="E10" i="1"/>
  <c r="E10" i="10" s="1"/>
  <c r="H48" i="1"/>
  <c r="H9" i="1" s="1"/>
  <c r="H9" i="10" s="1"/>
  <c r="E9" i="1"/>
  <c r="E9" i="10" s="1"/>
  <c r="H46" i="1"/>
  <c r="H7" i="1" s="1"/>
  <c r="H7" i="10" s="1"/>
  <c r="E7" i="1"/>
  <c r="E7" i="10" s="1"/>
  <c r="G5" i="1"/>
  <c r="G5" i="10" s="1"/>
  <c r="H57" i="1"/>
  <c r="D76" i="1"/>
  <c r="D37" i="1" s="1"/>
  <c r="D37" i="10" s="1"/>
  <c r="H95" i="1"/>
  <c r="E113" i="1" s="1"/>
  <c r="E18" i="1"/>
  <c r="E18" i="10" s="1"/>
  <c r="C76" i="1"/>
  <c r="C37" i="1" s="1"/>
  <c r="C37" i="10" s="1"/>
  <c r="G76" i="1"/>
  <c r="G37" i="1" s="1"/>
  <c r="G37" i="10" s="1"/>
  <c r="H76" i="1"/>
  <c r="H37" i="1" s="1"/>
  <c r="H37" i="10" s="1"/>
  <c r="I69" i="1"/>
  <c r="I30" i="1" s="1"/>
  <c r="I30" i="10" s="1"/>
  <c r="E76" i="1"/>
  <c r="G96" i="1"/>
  <c r="F96" i="1"/>
  <c r="D96" i="1"/>
  <c r="C96" i="1"/>
  <c r="B96" i="1"/>
  <c r="H47" i="1"/>
  <c r="H8" i="1" s="1"/>
  <c r="H8" i="10" s="1"/>
  <c r="E51" i="1"/>
  <c r="E12" i="1" s="1"/>
  <c r="E12" i="10" s="1"/>
  <c r="C58" i="1"/>
  <c r="B44" i="1"/>
  <c r="E89" i="1"/>
  <c r="H83" i="1"/>
  <c r="E82" i="1"/>
  <c r="H91" i="1"/>
  <c r="H89" i="1" s="1"/>
  <c r="I62" i="1"/>
  <c r="E44" i="1"/>
  <c r="H14" i="1"/>
  <c r="H14" i="10" s="1"/>
  <c r="H45" i="1"/>
  <c r="H82" i="1" l="1"/>
  <c r="E5" i="1"/>
  <c r="E5" i="10" s="1"/>
  <c r="E36" i="1"/>
  <c r="E36" i="10" s="1"/>
  <c r="I113" i="1"/>
  <c r="I36" i="1" s="1"/>
  <c r="I36" i="10" s="1"/>
  <c r="D19" i="1"/>
  <c r="D19" i="10" s="1"/>
  <c r="G19" i="1"/>
  <c r="G19" i="10" s="1"/>
  <c r="F19" i="1"/>
  <c r="F19" i="10" s="1"/>
  <c r="H51" i="1"/>
  <c r="H12" i="1" s="1"/>
  <c r="H12" i="10" s="1"/>
  <c r="E58" i="1"/>
  <c r="B58" i="1"/>
  <c r="B19" i="1" s="1"/>
  <c r="B19" i="10" s="1"/>
  <c r="B5" i="1"/>
  <c r="B5" i="10" s="1"/>
  <c r="H44" i="1"/>
  <c r="H5" i="1" s="1"/>
  <c r="H5" i="10" s="1"/>
  <c r="H6" i="1"/>
  <c r="H6" i="10" s="1"/>
  <c r="C19" i="1"/>
  <c r="C19" i="10" s="1"/>
  <c r="H18" i="1"/>
  <c r="H18" i="10" s="1"/>
  <c r="I76" i="1"/>
  <c r="E96" i="1"/>
  <c r="H96" i="1"/>
  <c r="E24" i="1" l="1"/>
  <c r="E24" i="10" s="1"/>
  <c r="I101" i="1"/>
  <c r="I24" i="1" s="1"/>
  <c r="I24" i="10" s="1"/>
  <c r="H58" i="1"/>
  <c r="H19" i="1" s="1"/>
  <c r="H19" i="10" s="1"/>
  <c r="E19" i="1"/>
  <c r="E19" i="10" s="1"/>
  <c r="I100" i="1" l="1"/>
  <c r="I23" i="1" s="1"/>
  <c r="I23" i="10" s="1"/>
  <c r="E23" i="1"/>
  <c r="E23" i="10" s="1"/>
  <c r="E114" i="1"/>
  <c r="E23" i="9"/>
  <c r="E23" i="18" s="1"/>
  <c r="I114" i="1" l="1"/>
  <c r="I37" i="1" s="1"/>
  <c r="I37" i="10" s="1"/>
  <c r="E37" i="1"/>
  <c r="E37" i="10" s="1"/>
  <c r="E10" i="9"/>
  <c r="E10" i="18" l="1"/>
  <c r="B29" i="17"/>
  <c r="B30" i="17"/>
  <c r="B31" i="17"/>
  <c r="B49" i="18" l="1"/>
  <c r="E30" i="17"/>
  <c r="E29" i="17"/>
  <c r="E28" i="17"/>
  <c r="E27" i="17"/>
  <c r="E26" i="17"/>
  <c r="E25" i="17"/>
  <c r="E23" i="17"/>
  <c r="E22" i="17"/>
  <c r="E21" i="17"/>
  <c r="E20" i="17"/>
  <c r="E19" i="17"/>
  <c r="E18" i="17"/>
  <c r="E14" i="17"/>
  <c r="E13" i="17"/>
  <c r="E10" i="17"/>
  <c r="E9" i="17"/>
  <c r="E8" i="17"/>
  <c r="E7" i="17"/>
  <c r="E6" i="17"/>
  <c r="E5" i="17"/>
  <c r="E4" i="17"/>
  <c r="C30" i="17"/>
  <c r="C29" i="17"/>
  <c r="C28" i="17"/>
  <c r="C27" i="17"/>
  <c r="C26" i="17"/>
  <c r="C25" i="17"/>
  <c r="C23" i="17"/>
  <c r="C22" i="17"/>
  <c r="C21" i="17"/>
  <c r="C20" i="17"/>
  <c r="C19" i="17"/>
  <c r="C18" i="17"/>
  <c r="C14" i="17"/>
  <c r="C13" i="17"/>
  <c r="B28" i="17"/>
  <c r="B27" i="17"/>
  <c r="B26" i="17"/>
  <c r="B25" i="17"/>
  <c r="B23" i="17"/>
  <c r="B22" i="17"/>
  <c r="B21" i="17"/>
  <c r="B20" i="17"/>
  <c r="B19" i="17"/>
  <c r="B18" i="17"/>
  <c r="B14" i="17"/>
  <c r="B13" i="17"/>
  <c r="D5" i="17"/>
  <c r="D6" i="17"/>
  <c r="D7" i="17"/>
  <c r="D8" i="17"/>
  <c r="D9" i="17"/>
  <c r="D10" i="17"/>
  <c r="D13" i="17"/>
  <c r="D14" i="17"/>
  <c r="D18" i="17"/>
  <c r="D19" i="17"/>
  <c r="D20" i="17"/>
  <c r="D21" i="17"/>
  <c r="D22" i="17"/>
  <c r="D23" i="17"/>
  <c r="D25" i="17"/>
  <c r="D26" i="17"/>
  <c r="D27" i="17"/>
  <c r="D28" i="17"/>
  <c r="D29" i="17"/>
  <c r="D30" i="17"/>
  <c r="D4" i="17"/>
  <c r="B11" i="17"/>
  <c r="C10" i="17"/>
  <c r="B10" i="17"/>
  <c r="C9" i="17"/>
  <c r="B9" i="17"/>
  <c r="C8" i="17"/>
  <c r="B8" i="17"/>
  <c r="C7" i="17"/>
  <c r="B7" i="17"/>
  <c r="C6" i="17"/>
  <c r="B6" i="17"/>
  <c r="C5" i="17"/>
  <c r="B5" i="17"/>
  <c r="C4" i="17"/>
  <c r="B4" i="17"/>
  <c r="G19" i="11"/>
  <c r="G18" i="11"/>
  <c r="G9" i="11"/>
  <c r="G7" i="11"/>
  <c r="G5" i="11"/>
  <c r="G31" i="11"/>
  <c r="G30" i="11"/>
  <c r="G28" i="11"/>
  <c r="G27" i="11"/>
  <c r="G26" i="11"/>
  <c r="G24" i="11"/>
  <c r="G23" i="11"/>
  <c r="G22" i="11"/>
  <c r="G20" i="11"/>
  <c r="G16" i="11"/>
  <c r="G11" i="11"/>
  <c r="G10" i="11"/>
  <c r="G8" i="11"/>
  <c r="G6" i="11"/>
  <c r="G4" i="11"/>
  <c r="G17" i="11" l="1"/>
  <c r="G21" i="11"/>
  <c r="G25" i="11"/>
  <c r="G29" i="11"/>
  <c r="B50" i="18"/>
  <c r="B43" i="9"/>
  <c r="B43" i="18" s="1"/>
  <c r="E42" i="9"/>
  <c r="E41" i="9"/>
  <c r="E41" i="18" s="1"/>
  <c r="E40" i="9"/>
  <c r="E40" i="18" s="1"/>
  <c r="E39" i="9"/>
  <c r="E39" i="18" s="1"/>
  <c r="I25" i="4"/>
  <c r="I25" i="13" s="1"/>
  <c r="G25" i="4"/>
  <c r="G25" i="13" s="1"/>
  <c r="C25" i="4"/>
  <c r="C25" i="13" s="1"/>
  <c r="B25" i="4"/>
  <c r="B25" i="13" s="1"/>
  <c r="I16" i="4"/>
  <c r="G16" i="4"/>
  <c r="G16" i="13" s="1"/>
  <c r="C16" i="4"/>
  <c r="B16" i="4"/>
  <c r="B16" i="13" s="1"/>
  <c r="I26" i="4" l="1"/>
  <c r="I26" i="13" s="1"/>
  <c r="G26" i="4"/>
  <c r="G26" i="13" s="1"/>
  <c r="C26" i="4"/>
  <c r="C26" i="13" s="1"/>
  <c r="B26" i="4"/>
  <c r="B26" i="13" s="1"/>
  <c r="E43" i="9"/>
  <c r="E43" i="18" s="1"/>
  <c r="D11" i="17"/>
  <c r="E4" i="3" l="1"/>
  <c r="E5" i="3"/>
  <c r="E6" i="3"/>
  <c r="E6" i="12" s="1"/>
  <c r="E7" i="3"/>
  <c r="E7" i="12" s="1"/>
  <c r="E8" i="3"/>
  <c r="E8" i="12" s="1"/>
  <c r="E9" i="3"/>
  <c r="E9" i="12" s="1"/>
  <c r="E10" i="3"/>
  <c r="E10" i="12" s="1"/>
  <c r="E11" i="3"/>
  <c r="E11" i="12" s="1"/>
  <c r="E12" i="3"/>
  <c r="E12" i="12" s="1"/>
  <c r="E13" i="3"/>
  <c r="E13" i="12" s="1"/>
  <c r="E14" i="3"/>
  <c r="E14" i="12" s="1"/>
  <c r="E15" i="3"/>
  <c r="E15" i="12" s="1"/>
  <c r="E16" i="3"/>
  <c r="E16" i="12" s="1"/>
  <c r="E17" i="3"/>
  <c r="E17" i="12" s="1"/>
  <c r="E18" i="3"/>
  <c r="E18" i="12" s="1"/>
  <c r="E19" i="3"/>
  <c r="E19" i="12" s="1"/>
  <c r="E20" i="3"/>
  <c r="E20" i="12" s="1"/>
  <c r="E21" i="3"/>
  <c r="E21" i="12" s="1"/>
  <c r="E22" i="3"/>
  <c r="E22" i="12" s="1"/>
  <c r="E23" i="3"/>
  <c r="E23" i="12" s="1"/>
  <c r="E24" i="3"/>
  <c r="E24" i="12" s="1"/>
  <c r="E4" i="12" l="1"/>
  <c r="E26" i="3"/>
  <c r="E26" i="12" s="1"/>
  <c r="E26" i="9"/>
  <c r="E26" i="18" s="1"/>
  <c r="E20" i="9"/>
  <c r="E20" i="18" l="1"/>
  <c r="E29" i="9"/>
  <c r="E29" i="18" s="1"/>
  <c r="E27" i="9"/>
  <c r="E28" i="9" s="1"/>
  <c r="E28" i="18" s="1"/>
  <c r="E16" i="9"/>
  <c r="E16" i="18" s="1"/>
  <c r="E13" i="18"/>
  <c r="F13" i="7"/>
  <c r="F13" i="16" s="1"/>
  <c r="F11" i="7"/>
  <c r="F11" i="16" s="1"/>
  <c r="F10" i="7"/>
  <c r="F10" i="16" s="1"/>
  <c r="F5" i="7"/>
  <c r="F5" i="16" s="1"/>
  <c r="F6" i="7"/>
  <c r="F6" i="16" s="1"/>
  <c r="F8" i="7"/>
  <c r="F8" i="16" s="1"/>
  <c r="E27" i="18" l="1"/>
  <c r="E17" i="9"/>
  <c r="E17" i="18" s="1"/>
  <c r="D12" i="17"/>
  <c r="F14" i="7"/>
  <c r="F14" i="16" s="1"/>
  <c r="C14" i="7"/>
  <c r="C14" i="16" s="1"/>
  <c r="D14" i="7"/>
  <c r="D14" i="16" s="1"/>
  <c r="E14" i="7"/>
  <c r="B14" i="7"/>
  <c r="B14" i="16" s="1"/>
  <c r="E30" i="9" l="1"/>
  <c r="E30" i="18" s="1"/>
  <c r="E18" i="9"/>
  <c r="E18" i="18" s="1"/>
  <c r="E31" i="9"/>
  <c r="E31" i="18" s="1"/>
  <c r="H6" i="4"/>
  <c r="H6" i="13" s="1"/>
  <c r="H5" i="4"/>
  <c r="H5" i="13" s="1"/>
  <c r="C32" i="2"/>
  <c r="C32" i="11" s="1"/>
  <c r="D32" i="2"/>
  <c r="D32" i="11" s="1"/>
  <c r="F32" i="2"/>
  <c r="F32" i="11" s="1"/>
  <c r="I32" i="2"/>
  <c r="K32" i="2"/>
  <c r="B32" i="2"/>
  <c r="B32" i="11" s="1"/>
  <c r="E17" i="2"/>
  <c r="E17" i="11" s="1"/>
  <c r="G17" i="2"/>
  <c r="J17" i="2"/>
  <c r="J17" i="11" s="1"/>
  <c r="E18" i="2"/>
  <c r="E18" i="11" s="1"/>
  <c r="G18" i="2"/>
  <c r="J18" i="2"/>
  <c r="J18" i="11" s="1"/>
  <c r="E19" i="2"/>
  <c r="E19" i="11" s="1"/>
  <c r="G19" i="2"/>
  <c r="J19" i="2"/>
  <c r="J19" i="11" s="1"/>
  <c r="E20" i="2"/>
  <c r="E20" i="11" s="1"/>
  <c r="G20" i="2"/>
  <c r="J20" i="2"/>
  <c r="J20" i="11" s="1"/>
  <c r="E21" i="2"/>
  <c r="E21" i="11" s="1"/>
  <c r="G21" i="2"/>
  <c r="J21" i="2"/>
  <c r="J21" i="11" s="1"/>
  <c r="E22" i="2"/>
  <c r="E22" i="11" s="1"/>
  <c r="G22" i="2"/>
  <c r="J22" i="2"/>
  <c r="J22" i="11" s="1"/>
  <c r="E23" i="2"/>
  <c r="E23" i="11" s="1"/>
  <c r="G23" i="2"/>
  <c r="J23" i="2"/>
  <c r="J23" i="11" s="1"/>
  <c r="E24" i="2"/>
  <c r="E24" i="11" s="1"/>
  <c r="G24" i="2"/>
  <c r="H24" i="2" s="1"/>
  <c r="H24" i="11" s="1"/>
  <c r="J24" i="2"/>
  <c r="J24" i="11" s="1"/>
  <c r="E25" i="2"/>
  <c r="E25" i="11" s="1"/>
  <c r="G25" i="2"/>
  <c r="J25" i="2"/>
  <c r="J25" i="11" s="1"/>
  <c r="E26" i="2"/>
  <c r="E26" i="11" s="1"/>
  <c r="G26" i="2"/>
  <c r="J26" i="2"/>
  <c r="J26" i="11" s="1"/>
  <c r="E27" i="2"/>
  <c r="E27" i="11" s="1"/>
  <c r="G27" i="2"/>
  <c r="J27" i="2"/>
  <c r="J27" i="11" s="1"/>
  <c r="E28" i="2"/>
  <c r="E28" i="11" s="1"/>
  <c r="G28" i="2"/>
  <c r="J28" i="2"/>
  <c r="J28" i="11" s="1"/>
  <c r="E29" i="2"/>
  <c r="E29" i="11" s="1"/>
  <c r="G29" i="2"/>
  <c r="J29" i="2"/>
  <c r="J29" i="11" s="1"/>
  <c r="E30" i="2"/>
  <c r="E30" i="11" s="1"/>
  <c r="G30" i="2"/>
  <c r="J30" i="2"/>
  <c r="J30" i="11" s="1"/>
  <c r="E31" i="2"/>
  <c r="E31" i="11" s="1"/>
  <c r="G31" i="2"/>
  <c r="J31" i="2"/>
  <c r="J31" i="11" s="1"/>
  <c r="J16" i="2"/>
  <c r="J16" i="11" s="1"/>
  <c r="E32" i="9" l="1"/>
  <c r="E32" i="18" s="1"/>
  <c r="H8" i="4"/>
  <c r="H8" i="13" s="1"/>
  <c r="H31" i="2"/>
  <c r="H31" i="11" s="1"/>
  <c r="H23" i="2"/>
  <c r="H23" i="11" s="1"/>
  <c r="H19" i="2"/>
  <c r="H19" i="11" s="1"/>
  <c r="J32" i="2"/>
  <c r="J32" i="11" s="1"/>
  <c r="H29" i="2"/>
  <c r="H29" i="11" s="1"/>
  <c r="H26" i="2"/>
  <c r="H26" i="11" s="1"/>
  <c r="H22" i="2"/>
  <c r="H22" i="11" s="1"/>
  <c r="H17" i="2"/>
  <c r="H17" i="11" s="1"/>
  <c r="H30" i="2"/>
  <c r="H30" i="11" s="1"/>
  <c r="H27" i="2"/>
  <c r="H27" i="11" s="1"/>
  <c r="H20" i="2"/>
  <c r="H20" i="11" s="1"/>
  <c r="H28" i="2"/>
  <c r="H28" i="11" s="1"/>
  <c r="H25" i="2"/>
  <c r="H25" i="11" s="1"/>
  <c r="H21" i="2"/>
  <c r="H21" i="11" s="1"/>
  <c r="H18" i="2"/>
  <c r="H18" i="11" s="1"/>
  <c r="G16" i="2" l="1"/>
  <c r="E16" i="2"/>
  <c r="E16" i="11" s="1"/>
  <c r="I12" i="2"/>
  <c r="I12" i="11" s="1"/>
  <c r="G5" i="2"/>
  <c r="G6" i="2"/>
  <c r="G7" i="2"/>
  <c r="G8" i="2"/>
  <c r="G9" i="2"/>
  <c r="G10" i="2"/>
  <c r="G11" i="2"/>
  <c r="G4" i="2"/>
  <c r="E5" i="2"/>
  <c r="E5" i="11" s="1"/>
  <c r="E6" i="2"/>
  <c r="E6" i="11" s="1"/>
  <c r="E7" i="2"/>
  <c r="E7" i="11" s="1"/>
  <c r="E8" i="2"/>
  <c r="E8" i="11" s="1"/>
  <c r="E9" i="2"/>
  <c r="E9" i="11" s="1"/>
  <c r="E10" i="2"/>
  <c r="E10" i="11" s="1"/>
  <c r="E11" i="2"/>
  <c r="E11" i="11" s="1"/>
  <c r="E4" i="2"/>
  <c r="E4" i="11" s="1"/>
  <c r="C12" i="2"/>
  <c r="C12" i="11" s="1"/>
  <c r="D12" i="2"/>
  <c r="D12" i="11" s="1"/>
  <c r="F12" i="2"/>
  <c r="F12" i="11" s="1"/>
  <c r="J12" i="2"/>
  <c r="B12" i="2"/>
  <c r="H11" i="2" l="1"/>
  <c r="H11" i="11" s="1"/>
  <c r="H10" i="2"/>
  <c r="H10" i="11" s="1"/>
  <c r="H9" i="2"/>
  <c r="H9" i="11" s="1"/>
  <c r="H8" i="2"/>
  <c r="H8" i="11" s="1"/>
  <c r="H7" i="2"/>
  <c r="H7" i="11" s="1"/>
  <c r="H6" i="2"/>
  <c r="H6" i="11" s="1"/>
  <c r="H5" i="2"/>
  <c r="H5" i="11" s="1"/>
  <c r="H16" i="2"/>
  <c r="H16" i="11" s="1"/>
  <c r="E32" i="2"/>
  <c r="E32" i="11" s="1"/>
  <c r="E12" i="2"/>
  <c r="E12" i="11" s="1"/>
  <c r="H4" i="2"/>
  <c r="H4" i="11" s="1"/>
  <c r="H32" i="2" l="1"/>
  <c r="H32" i="11" s="1"/>
  <c r="H12" i="2"/>
  <c r="H12" i="11" s="1"/>
  <c r="D31" i="17"/>
  <c r="D32" i="8"/>
  <c r="D32" i="17" s="1"/>
  <c r="D33" i="8" l="1"/>
  <c r="D33" i="17" s="1"/>
</calcChain>
</file>

<file path=xl/comments1.xml><?xml version="1.0" encoding="utf-8"?>
<comments xmlns="http://schemas.openxmlformats.org/spreadsheetml/2006/main">
  <authors>
    <author>niimi</author>
  </authors>
  <commentList>
    <comment ref="A9" authorId="0" shapeId="0">
      <text>
        <r>
          <rPr>
            <b/>
            <sz val="9"/>
            <color indexed="81"/>
            <rFont val="MS P ゴシック"/>
            <family val="3"/>
            <charset val="128"/>
          </rPr>
          <t>niimi:</t>
        </r>
        <r>
          <rPr>
            <sz val="9"/>
            <color indexed="81"/>
            <rFont val="MS P ゴシック"/>
            <family val="3"/>
            <charset val="128"/>
          </rPr>
          <t xml:space="preserve">
＊不動産等はBS固定資産に計上しているため、基金の内訳からは除くこと</t>
        </r>
      </text>
    </comment>
  </commentList>
</comments>
</file>

<file path=xl/comments2.xml><?xml version="1.0" encoding="utf-8"?>
<comments xmlns="http://schemas.openxmlformats.org/spreadsheetml/2006/main">
  <authors>
    <author>niimi</author>
  </authors>
  <commentList>
    <comment ref="E11" authorId="0" shapeId="0">
      <text>
        <r>
          <rPr>
            <b/>
            <sz val="9"/>
            <color indexed="81"/>
            <rFont val="MS P ゴシック"/>
            <family val="3"/>
            <charset val="128"/>
          </rPr>
          <t>niimi:</t>
        </r>
        <r>
          <rPr>
            <sz val="9"/>
            <color indexed="81"/>
            <rFont val="MS P ゴシック"/>
            <family val="3"/>
            <charset val="128"/>
          </rPr>
          <t xml:space="preserve">
財務書類作成ファイル「H30資産」の「国県補助」から</t>
        </r>
      </text>
    </comment>
    <comment ref="E33" authorId="0" shapeId="0">
      <text>
        <r>
          <rPr>
            <b/>
            <sz val="9"/>
            <color indexed="81"/>
            <rFont val="MS P ゴシック"/>
            <family val="3"/>
            <charset val="128"/>
          </rPr>
          <t>niimi:</t>
        </r>
        <r>
          <rPr>
            <sz val="9"/>
            <color indexed="81"/>
            <rFont val="MS P ゴシック"/>
            <family val="3"/>
            <charset val="128"/>
          </rPr>
          <t xml:space="preserve">
純資産変動計算書（円単位）から転記</t>
        </r>
      </text>
    </comment>
    <comment ref="D39" authorId="0" shapeId="0">
      <text>
        <r>
          <rPr>
            <sz val="9"/>
            <color indexed="81"/>
            <rFont val="MS P ゴシック"/>
            <family val="3"/>
            <charset val="128"/>
          </rPr>
          <t>過疎ソフト
　406,100,000
臨財債
　521,376,000
歳入欠かん等
　34,200,000</t>
        </r>
      </text>
    </comment>
    <comment ref="F39" authorId="0" shapeId="0">
      <text>
        <r>
          <rPr>
            <sz val="9"/>
            <color indexed="81"/>
            <rFont val="MS P ゴシック"/>
            <family val="3"/>
            <charset val="128"/>
          </rPr>
          <t>賞与等引当金繰入額
　△227,101,000
減価償却費
　△3,408,972,040
徴収不能引当金繰入額
　△19,981,311
損失補償等引当金繰入額
　△420,000</t>
        </r>
      </text>
    </comment>
  </commentList>
</comments>
</file>

<file path=xl/comments3.xml><?xml version="1.0" encoding="utf-8"?>
<comments xmlns="http://schemas.openxmlformats.org/spreadsheetml/2006/main">
  <authors>
    <author>zaisei023</author>
  </authors>
  <commentList>
    <comment ref="B12" authorId="0" shapeId="0">
      <text>
        <r>
          <rPr>
            <sz val="9"/>
            <color indexed="81"/>
            <rFont val="MS P ゴシック"/>
            <family val="3"/>
            <charset val="128"/>
          </rPr>
          <t xml:space="preserve">
端数調整＋１</t>
        </r>
      </text>
    </comment>
  </commentList>
</comments>
</file>

<file path=xl/sharedStrings.xml><?xml version="1.0" encoding="utf-8"?>
<sst xmlns="http://schemas.openxmlformats.org/spreadsheetml/2006/main" count="1037" uniqueCount="373">
  <si>
    <t>（１）資産項目の明細</t>
    <rPh sb="3" eb="5">
      <t>シサン</t>
    </rPh>
    <rPh sb="5" eb="7">
      <t>コウモク</t>
    </rPh>
    <rPh sb="8" eb="10">
      <t>メイサイ</t>
    </rPh>
    <phoneticPr fontId="4"/>
  </si>
  <si>
    <t>①有形固定資産の明細</t>
    <rPh sb="1" eb="3">
      <t>ユウケイ</t>
    </rPh>
    <rPh sb="3" eb="5">
      <t>コテイ</t>
    </rPh>
    <rPh sb="5" eb="7">
      <t>シサン</t>
    </rPh>
    <rPh sb="8" eb="10">
      <t>メイサイ</t>
    </rPh>
    <phoneticPr fontId="4"/>
  </si>
  <si>
    <t>区分</t>
    <rPh sb="0" eb="2">
      <t>クブン</t>
    </rPh>
    <phoneticPr fontId="4"/>
  </si>
  <si>
    <t>前年度末残高
(A)</t>
    <rPh sb="0" eb="3">
      <t>ゼンネンド</t>
    </rPh>
    <rPh sb="3" eb="4">
      <t>マツ</t>
    </rPh>
    <rPh sb="4" eb="6">
      <t>ザンダカ</t>
    </rPh>
    <phoneticPr fontId="4"/>
  </si>
  <si>
    <t>本年度増加額
(B)</t>
    <rPh sb="0" eb="1">
      <t>ホン</t>
    </rPh>
    <rPh sb="3" eb="5">
      <t>ゾウカ</t>
    </rPh>
    <rPh sb="5" eb="6">
      <t>ガク</t>
    </rPh>
    <phoneticPr fontId="4"/>
  </si>
  <si>
    <t>本年度減少額
(C)</t>
    <rPh sb="0" eb="1">
      <t>ホン</t>
    </rPh>
    <rPh sb="3" eb="5">
      <t>ゲンショウ</t>
    </rPh>
    <rPh sb="5" eb="6">
      <t>ガク</t>
    </rPh>
    <phoneticPr fontId="4"/>
  </si>
  <si>
    <t>本年度末残高
(A)＋(B)－(C)
(D)</t>
    <rPh sb="0" eb="1">
      <t>ホン</t>
    </rPh>
    <rPh sb="3" eb="4">
      <t>マツ</t>
    </rPh>
    <rPh sb="4" eb="6">
      <t>ザンダカ</t>
    </rPh>
    <rPh sb="6" eb="7">
      <t>ショウガク</t>
    </rPh>
    <phoneticPr fontId="4"/>
  </si>
  <si>
    <t>本年度末
減価償却累計額
(E)</t>
    <rPh sb="0" eb="3">
      <t>ホンネンド</t>
    </rPh>
    <rPh sb="3" eb="4">
      <t>マツ</t>
    </rPh>
    <rPh sb="5" eb="7">
      <t>ゲンカ</t>
    </rPh>
    <rPh sb="7" eb="9">
      <t>ショウキャク</t>
    </rPh>
    <rPh sb="9" eb="11">
      <t>ルイケイ</t>
    </rPh>
    <rPh sb="11" eb="12">
      <t>ガク</t>
    </rPh>
    <phoneticPr fontId="4"/>
  </si>
  <si>
    <t>本年度償却累計額
(F)</t>
    <rPh sb="0" eb="3">
      <t>ホンネンド</t>
    </rPh>
    <rPh sb="3" eb="8">
      <t>ショウキャクルイケイガク</t>
    </rPh>
    <phoneticPr fontId="4"/>
  </si>
  <si>
    <t>差引本年度末残高
(D)－(E)
(G)</t>
    <rPh sb="0" eb="2">
      <t>サシヒキ</t>
    </rPh>
    <rPh sb="2" eb="5">
      <t>ホンネンド</t>
    </rPh>
    <rPh sb="5" eb="6">
      <t>マツ</t>
    </rPh>
    <rPh sb="6" eb="8">
      <t>ザンダカ</t>
    </rPh>
    <phoneticPr fontId="4"/>
  </si>
  <si>
    <t>事業用資産</t>
    <rPh sb="0" eb="3">
      <t>ジギョウヨウ</t>
    </rPh>
    <rPh sb="3" eb="5">
      <t>シサン</t>
    </rPh>
    <phoneticPr fontId="4"/>
  </si>
  <si>
    <t>土地</t>
    <rPh sb="0" eb="2">
      <t>トチ</t>
    </rPh>
    <phoneticPr fontId="2"/>
  </si>
  <si>
    <t>立木竹</t>
    <rPh sb="0" eb="3">
      <t>リュウボクチク</t>
    </rPh>
    <phoneticPr fontId="2"/>
  </si>
  <si>
    <t>建物</t>
    <rPh sb="0" eb="2">
      <t>タテモノ</t>
    </rPh>
    <phoneticPr fontId="2"/>
  </si>
  <si>
    <t>工作物</t>
    <rPh sb="0" eb="3">
      <t>コウサクブツ</t>
    </rPh>
    <phoneticPr fontId="2"/>
  </si>
  <si>
    <t>その他</t>
    <rPh sb="2" eb="3">
      <t>タ</t>
    </rPh>
    <phoneticPr fontId="2"/>
  </si>
  <si>
    <t>建設仮勘定</t>
    <rPh sb="0" eb="5">
      <t>ケンセツカリカンジョウ</t>
    </rPh>
    <phoneticPr fontId="2"/>
  </si>
  <si>
    <t>インフラ資産</t>
    <rPh sb="4" eb="6">
      <t>シサン</t>
    </rPh>
    <phoneticPr fontId="2"/>
  </si>
  <si>
    <t>物品</t>
    <rPh sb="0" eb="2">
      <t>ブッピン</t>
    </rPh>
    <phoneticPr fontId="2"/>
  </si>
  <si>
    <t>合計</t>
    <rPh sb="0" eb="2">
      <t>ゴウケイ</t>
    </rPh>
    <phoneticPr fontId="4"/>
  </si>
  <si>
    <t>②有形固定資産の目的別明細</t>
    <rPh sb="1" eb="3">
      <t>ユウケイ</t>
    </rPh>
    <rPh sb="3" eb="5">
      <t>コテイ</t>
    </rPh>
    <rPh sb="5" eb="7">
      <t>シサン</t>
    </rPh>
    <rPh sb="8" eb="11">
      <t>モクテキベツ</t>
    </rPh>
    <rPh sb="11" eb="13">
      <t>メイサイ</t>
    </rPh>
    <phoneticPr fontId="4"/>
  </si>
  <si>
    <t>生活インフラ・国土保全</t>
    <rPh sb="0" eb="2">
      <t>セイカツ</t>
    </rPh>
    <rPh sb="7" eb="9">
      <t>コクド</t>
    </rPh>
    <rPh sb="9" eb="11">
      <t>ホゼン</t>
    </rPh>
    <phoneticPr fontId="4"/>
  </si>
  <si>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</si>
  <si>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</si>
  <si>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</si>
  <si>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</si>
  <si>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</si>
  <si>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</si>
  <si>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（単位：円）</t>
    <rPh sb="1" eb="3">
      <t>タンイ</t>
    </rPh>
    <rPh sb="4" eb="5">
      <t>エン</t>
    </rPh>
    <phoneticPr fontId="4"/>
  </si>
  <si>
    <t>③投資及び出資金の明細</t>
    <rPh sb="1" eb="3">
      <t>トウシ</t>
    </rPh>
    <rPh sb="3" eb="4">
      <t>オヨ</t>
    </rPh>
    <rPh sb="5" eb="8">
      <t>シュッシキン</t>
    </rPh>
    <rPh sb="9" eb="11">
      <t>メイサイ</t>
    </rPh>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</si>
  <si>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4"/>
  </si>
  <si>
    <t>相手先名</t>
    <rPh sb="0" eb="3">
      <t>アイテサキ</t>
    </rPh>
    <rPh sb="3" eb="4">
      <t>メイ</t>
    </rPh>
    <phoneticPr fontId="2"/>
  </si>
  <si>
    <t>（参考）財産に関する調書記載額</t>
    <rPh sb="1" eb="3">
      <t>サンコウ</t>
    </rPh>
    <rPh sb="4" eb="6">
      <t>ザイサン</t>
    </rPh>
    <rPh sb="7" eb="8">
      <t>カン</t>
    </rPh>
    <rPh sb="10" eb="12">
      <t>チョウショ</t>
    </rPh>
    <rPh sb="12" eb="14">
      <t>キサイ</t>
    </rPh>
    <rPh sb="14" eb="15">
      <t>ガク</t>
    </rPh>
    <phoneticPr fontId="3"/>
  </si>
  <si>
    <t>（株）井倉洞</t>
    <rPh sb="1" eb="2">
      <t>カブ</t>
    </rPh>
    <rPh sb="3" eb="5">
      <t>イクラ</t>
    </rPh>
    <rPh sb="5" eb="6">
      <t>ドウ</t>
    </rPh>
    <phoneticPr fontId="2"/>
  </si>
  <si>
    <t>新見市土地開発公社</t>
    <rPh sb="0" eb="3">
      <t>ニイミシ</t>
    </rPh>
    <rPh sb="3" eb="5">
      <t>トチ</t>
    </rPh>
    <rPh sb="5" eb="7">
      <t>カイハツ</t>
    </rPh>
    <rPh sb="7" eb="9">
      <t>コウシャ</t>
    </rPh>
    <phoneticPr fontId="2"/>
  </si>
  <si>
    <t>（財）新見美術振興財団</t>
    <rPh sb="1" eb="2">
      <t>ザイ</t>
    </rPh>
    <rPh sb="3" eb="5">
      <t>ニイミ</t>
    </rPh>
    <rPh sb="5" eb="7">
      <t>ビジュツ</t>
    </rPh>
    <rPh sb="7" eb="9">
      <t>シンコウ</t>
    </rPh>
    <rPh sb="9" eb="11">
      <t>ザイダン</t>
    </rPh>
    <phoneticPr fontId="2"/>
  </si>
  <si>
    <t>（有）草間自然休養村</t>
    <rPh sb="1" eb="2">
      <t>ユウ</t>
    </rPh>
    <rPh sb="3" eb="5">
      <t>クサマ</t>
    </rPh>
    <rPh sb="5" eb="7">
      <t>シゼン</t>
    </rPh>
    <rPh sb="7" eb="9">
      <t>キュウヨウ</t>
    </rPh>
    <rPh sb="9" eb="10">
      <t>ムラ</t>
    </rPh>
    <phoneticPr fontId="2"/>
  </si>
  <si>
    <t>医療法人　哲西会</t>
    <rPh sb="0" eb="2">
      <t>イリョウ</t>
    </rPh>
    <rPh sb="2" eb="4">
      <t>ホウジン</t>
    </rPh>
    <rPh sb="5" eb="7">
      <t>テッセイ</t>
    </rPh>
    <rPh sb="7" eb="8">
      <t>カイ</t>
    </rPh>
    <phoneticPr fontId="2"/>
  </si>
  <si>
    <t>医療法人　牧水会</t>
    <rPh sb="0" eb="2">
      <t>イリョウ</t>
    </rPh>
    <rPh sb="2" eb="4">
      <t>ホウジン</t>
    </rPh>
    <rPh sb="5" eb="8">
      <t>ボクスイカイ</t>
    </rPh>
    <phoneticPr fontId="2"/>
  </si>
  <si>
    <t>社会福祉法人　哲西福祉会</t>
    <rPh sb="0" eb="6">
      <t>シャカイフクシホウジン</t>
    </rPh>
    <rPh sb="7" eb="9">
      <t>テッセイ</t>
    </rPh>
    <rPh sb="9" eb="11">
      <t>フクシ</t>
    </rPh>
    <rPh sb="11" eb="12">
      <t>カイ</t>
    </rPh>
    <phoneticPr fontId="2"/>
  </si>
  <si>
    <t>公立大学法人　新見公立大学</t>
    <rPh sb="0" eb="2">
      <t>コウリツ</t>
    </rPh>
    <rPh sb="2" eb="4">
      <t>ダイガク</t>
    </rPh>
    <rPh sb="4" eb="6">
      <t>ホウジン</t>
    </rPh>
    <rPh sb="7" eb="9">
      <t>ニイミ</t>
    </rPh>
    <rPh sb="9" eb="11">
      <t>コウリツ</t>
    </rPh>
    <rPh sb="11" eb="13">
      <t>ダイガク</t>
    </rPh>
    <phoneticPr fontId="2"/>
  </si>
  <si>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4"/>
  </si>
  <si>
    <t>（参考)財産に関する調書記載額</t>
    <rPh sb="1" eb="3">
      <t>サンコウ</t>
    </rPh>
    <rPh sb="4" eb="6">
      <t>ザイサン</t>
    </rPh>
    <rPh sb="7" eb="8">
      <t>カン</t>
    </rPh>
    <rPh sb="10" eb="12">
      <t>チョウショ</t>
    </rPh>
    <rPh sb="12" eb="14">
      <t>キサイ</t>
    </rPh>
    <rPh sb="14" eb="15">
      <t>ガク</t>
    </rPh>
    <phoneticPr fontId="3"/>
  </si>
  <si>
    <t>山陽放送（株）</t>
    <rPh sb="0" eb="2">
      <t>サンヨウ</t>
    </rPh>
    <rPh sb="2" eb="4">
      <t>ホウソウ</t>
    </rPh>
    <rPh sb="5" eb="6">
      <t>カブ</t>
    </rPh>
    <phoneticPr fontId="2"/>
  </si>
  <si>
    <t>（株）オービス</t>
    <rPh sb="1" eb="2">
      <t>カブ</t>
    </rPh>
    <phoneticPr fontId="2"/>
  </si>
  <si>
    <t>新見市森林組合</t>
    <rPh sb="0" eb="3">
      <t>ニイミシ</t>
    </rPh>
    <rPh sb="3" eb="5">
      <t>シンリン</t>
    </rPh>
    <rPh sb="5" eb="7">
      <t>クミアイ</t>
    </rPh>
    <phoneticPr fontId="2"/>
  </si>
  <si>
    <t>岡山県農業信用基金協会</t>
    <rPh sb="0" eb="3">
      <t>オカヤマケン</t>
    </rPh>
    <rPh sb="3" eb="5">
      <t>ノウギョウ</t>
    </rPh>
    <rPh sb="5" eb="7">
      <t>シンヨウ</t>
    </rPh>
    <rPh sb="7" eb="9">
      <t>キキン</t>
    </rPh>
    <rPh sb="9" eb="11">
      <t>キョウカイ</t>
    </rPh>
    <phoneticPr fontId="2"/>
  </si>
  <si>
    <t>（社）おかやまの森整備公社</t>
    <rPh sb="1" eb="2">
      <t>シャ</t>
    </rPh>
    <rPh sb="8" eb="9">
      <t>モリ</t>
    </rPh>
    <rPh sb="9" eb="11">
      <t>セイビ</t>
    </rPh>
    <rPh sb="11" eb="13">
      <t>コウシャ</t>
    </rPh>
    <phoneticPr fontId="2"/>
  </si>
  <si>
    <t>（財）岡山県林業振興基金</t>
    <rPh sb="1" eb="2">
      <t>ザイ</t>
    </rPh>
    <rPh sb="3" eb="6">
      <t>オカヤマケン</t>
    </rPh>
    <rPh sb="6" eb="8">
      <t>リンギョウ</t>
    </rPh>
    <rPh sb="8" eb="10">
      <t>シンコウ</t>
    </rPh>
    <rPh sb="10" eb="12">
      <t>キキン</t>
    </rPh>
    <phoneticPr fontId="2"/>
  </si>
  <si>
    <t>（社）岡山県畜産協会</t>
    <rPh sb="1" eb="2">
      <t>シャ</t>
    </rPh>
    <rPh sb="3" eb="6">
      <t>オカヤマケン</t>
    </rPh>
    <rPh sb="6" eb="8">
      <t>チクサン</t>
    </rPh>
    <rPh sb="8" eb="10">
      <t>キョウカイ</t>
    </rPh>
    <phoneticPr fontId="2"/>
  </si>
  <si>
    <t>岡山県農林漁業担い手育成財団</t>
    <rPh sb="0" eb="3">
      <t>オカヤマケン</t>
    </rPh>
    <rPh sb="3" eb="5">
      <t>ノウリン</t>
    </rPh>
    <rPh sb="5" eb="7">
      <t>ギョギョウ</t>
    </rPh>
    <rPh sb="7" eb="8">
      <t>ニナ</t>
    </rPh>
    <rPh sb="9" eb="10">
      <t>テ</t>
    </rPh>
    <rPh sb="10" eb="12">
      <t>イクセイ</t>
    </rPh>
    <rPh sb="12" eb="14">
      <t>ザイダン</t>
    </rPh>
    <phoneticPr fontId="2"/>
  </si>
  <si>
    <t>（社）岡山県野菜生産安定基金協会</t>
    <rPh sb="1" eb="2">
      <t>シャ</t>
    </rPh>
    <rPh sb="3" eb="6">
      <t>オカヤマケン</t>
    </rPh>
    <rPh sb="6" eb="8">
      <t>ヤサイ</t>
    </rPh>
    <rPh sb="8" eb="10">
      <t>セイサン</t>
    </rPh>
    <rPh sb="10" eb="12">
      <t>アンテイ</t>
    </rPh>
    <rPh sb="12" eb="14">
      <t>キキン</t>
    </rPh>
    <rPh sb="14" eb="16">
      <t>キョウカイ</t>
    </rPh>
    <phoneticPr fontId="2"/>
  </si>
  <si>
    <t>（財）砂防フロンティア整備推進機構</t>
    <rPh sb="1" eb="2">
      <t>ザイ</t>
    </rPh>
    <rPh sb="3" eb="5">
      <t>サボウ</t>
    </rPh>
    <rPh sb="11" eb="13">
      <t>セイビ</t>
    </rPh>
    <rPh sb="13" eb="15">
      <t>スイシン</t>
    </rPh>
    <rPh sb="15" eb="17">
      <t>キコウ</t>
    </rPh>
    <phoneticPr fontId="2"/>
  </si>
  <si>
    <t>岡山県信用保証協会</t>
    <rPh sb="0" eb="3">
      <t>オカヤマケン</t>
    </rPh>
    <rPh sb="3" eb="5">
      <t>シンヨウ</t>
    </rPh>
    <rPh sb="5" eb="7">
      <t>ホショウ</t>
    </rPh>
    <rPh sb="7" eb="9">
      <t>キョウカイ</t>
    </rPh>
    <phoneticPr fontId="2"/>
  </si>
  <si>
    <t>（財）岡山県健康づくり財団</t>
    <rPh sb="1" eb="2">
      <t>ザイ</t>
    </rPh>
    <rPh sb="3" eb="6">
      <t>オカヤマケン</t>
    </rPh>
    <rPh sb="6" eb="8">
      <t>ケンコウ</t>
    </rPh>
    <rPh sb="11" eb="13">
      <t>ザイダン</t>
    </rPh>
    <phoneticPr fontId="2"/>
  </si>
  <si>
    <t>（財）岡山県暴力追放運動推進センター</t>
    <rPh sb="1" eb="2">
      <t>ザイ</t>
    </rPh>
    <rPh sb="3" eb="6">
      <t>オカヤマケン</t>
    </rPh>
    <rPh sb="6" eb="8">
      <t>ボウリョク</t>
    </rPh>
    <rPh sb="8" eb="10">
      <t>ツイホウ</t>
    </rPh>
    <rPh sb="10" eb="12">
      <t>ウンドウ</t>
    </rPh>
    <rPh sb="12" eb="14">
      <t>スイシン</t>
    </rPh>
    <phoneticPr fontId="2"/>
  </si>
  <si>
    <t>（財）岡山県動物愛護財団</t>
    <rPh sb="1" eb="2">
      <t>ザイ</t>
    </rPh>
    <rPh sb="3" eb="6">
      <t>オカヤマケン</t>
    </rPh>
    <rPh sb="6" eb="8">
      <t>ドウブツ</t>
    </rPh>
    <rPh sb="8" eb="10">
      <t>アイゴ</t>
    </rPh>
    <rPh sb="10" eb="12">
      <t>ザイダン</t>
    </rPh>
    <phoneticPr fontId="2"/>
  </si>
  <si>
    <t>岡山県郷土文化財団</t>
    <rPh sb="0" eb="3">
      <t>オカヤマケン</t>
    </rPh>
    <rPh sb="3" eb="5">
      <t>キョウド</t>
    </rPh>
    <rPh sb="5" eb="7">
      <t>ブンカ</t>
    </rPh>
    <rPh sb="7" eb="9">
      <t>ザイダン</t>
    </rPh>
    <phoneticPr fontId="2"/>
  </si>
  <si>
    <t>地方公共団体金融機構</t>
    <rPh sb="0" eb="2">
      <t>チホウ</t>
    </rPh>
    <rPh sb="2" eb="4">
      <t>コウキョウ</t>
    </rPh>
    <rPh sb="4" eb="6">
      <t>ダンタイ</t>
    </rPh>
    <rPh sb="6" eb="8">
      <t>キンユウ</t>
    </rPh>
    <rPh sb="8" eb="10">
      <t>キコウ</t>
    </rPh>
    <phoneticPr fontId="2"/>
  </si>
  <si>
    <t>④基金の明細</t>
    <rPh sb="1" eb="3">
      <t>キキン</t>
    </rPh>
    <rPh sb="4" eb="6">
      <t>メイサイ</t>
    </rPh>
    <phoneticPr fontId="4"/>
  </si>
  <si>
    <t>種類</t>
    <rPh sb="0" eb="2">
      <t>シュルイ</t>
    </rPh>
    <phoneticPr fontId="2"/>
  </si>
  <si>
    <t>財政調整基金</t>
    <rPh sb="0" eb="2">
      <t>ザイセイ</t>
    </rPh>
    <rPh sb="2" eb="4">
      <t>チョウセイ</t>
    </rPh>
    <rPh sb="4" eb="6">
      <t>キキン</t>
    </rPh>
    <phoneticPr fontId="2"/>
  </si>
  <si>
    <t>減債基金</t>
    <rPh sb="0" eb="2">
      <t>ゲンサイ</t>
    </rPh>
    <rPh sb="2" eb="4">
      <t>キキン</t>
    </rPh>
    <phoneticPr fontId="2"/>
  </si>
  <si>
    <t>高額療養費貸付基金</t>
    <rPh sb="0" eb="2">
      <t>コウガク</t>
    </rPh>
    <rPh sb="2" eb="5">
      <t>リョウヨウヒ</t>
    </rPh>
    <rPh sb="5" eb="7">
      <t>カシツケ</t>
    </rPh>
    <rPh sb="7" eb="9">
      <t>キキン</t>
    </rPh>
    <phoneticPr fontId="2"/>
  </si>
  <si>
    <t>公園墓地整備事業基金</t>
    <rPh sb="0" eb="2">
      <t>コウエン</t>
    </rPh>
    <rPh sb="2" eb="4">
      <t>ボチ</t>
    </rPh>
    <rPh sb="4" eb="6">
      <t>セイビ</t>
    </rPh>
    <rPh sb="6" eb="8">
      <t>ジギョウ</t>
    </rPh>
    <rPh sb="8" eb="10">
      <t>キキン</t>
    </rPh>
    <phoneticPr fontId="2"/>
  </si>
  <si>
    <t>観光施設整備基金</t>
    <rPh sb="0" eb="2">
      <t>カンコウ</t>
    </rPh>
    <rPh sb="2" eb="4">
      <t>シセツ</t>
    </rPh>
    <rPh sb="4" eb="6">
      <t>セイビ</t>
    </rPh>
    <rPh sb="6" eb="8">
      <t>キキン</t>
    </rPh>
    <phoneticPr fontId="2"/>
  </si>
  <si>
    <t>肉用牛特別導入事業基金</t>
    <rPh sb="0" eb="3">
      <t>ニクヨウギュウ</t>
    </rPh>
    <rPh sb="3" eb="5">
      <t>トクベツ</t>
    </rPh>
    <rPh sb="5" eb="7">
      <t>ドウニュウ</t>
    </rPh>
    <rPh sb="7" eb="9">
      <t>ジギョウ</t>
    </rPh>
    <rPh sb="9" eb="11">
      <t>キキン</t>
    </rPh>
    <phoneticPr fontId="2"/>
  </si>
  <si>
    <t>土地開発基金</t>
    <rPh sb="0" eb="2">
      <t>トチ</t>
    </rPh>
    <rPh sb="2" eb="4">
      <t>カイハツ</t>
    </rPh>
    <rPh sb="4" eb="6">
      <t>キキン</t>
    </rPh>
    <phoneticPr fontId="2"/>
  </si>
  <si>
    <t>千屋ダム周辺地域振興基金</t>
    <rPh sb="0" eb="2">
      <t>チヤ</t>
    </rPh>
    <rPh sb="4" eb="6">
      <t>シュウヘン</t>
    </rPh>
    <rPh sb="6" eb="8">
      <t>チイキ</t>
    </rPh>
    <rPh sb="8" eb="10">
      <t>シンコウ</t>
    </rPh>
    <rPh sb="10" eb="12">
      <t>キキン</t>
    </rPh>
    <phoneticPr fontId="2"/>
  </si>
  <si>
    <t>奨学基金</t>
    <rPh sb="0" eb="2">
      <t>ショウガク</t>
    </rPh>
    <rPh sb="2" eb="4">
      <t>キキン</t>
    </rPh>
    <phoneticPr fontId="2"/>
  </si>
  <si>
    <t>新見美術館運営基金</t>
    <rPh sb="0" eb="2">
      <t>ニイミ</t>
    </rPh>
    <rPh sb="2" eb="5">
      <t>ビジュツカン</t>
    </rPh>
    <rPh sb="5" eb="7">
      <t>ウンエイ</t>
    </rPh>
    <rPh sb="7" eb="9">
      <t>キキン</t>
    </rPh>
    <phoneticPr fontId="2"/>
  </si>
  <si>
    <t>新見美術館美術品購入準備基金</t>
    <rPh sb="0" eb="2">
      <t>ニイミ</t>
    </rPh>
    <rPh sb="2" eb="5">
      <t>ビジュツカン</t>
    </rPh>
    <rPh sb="5" eb="7">
      <t>ビジュツ</t>
    </rPh>
    <rPh sb="7" eb="8">
      <t>ヒン</t>
    </rPh>
    <rPh sb="8" eb="10">
      <t>コウニュウ</t>
    </rPh>
    <rPh sb="10" eb="12">
      <t>ジュンビ</t>
    </rPh>
    <rPh sb="12" eb="14">
      <t>キキン</t>
    </rPh>
    <phoneticPr fontId="2"/>
  </si>
  <si>
    <t>かしのき基金</t>
    <rPh sb="4" eb="6">
      <t>キキン</t>
    </rPh>
    <phoneticPr fontId="2"/>
  </si>
  <si>
    <t>国際交流基金</t>
    <rPh sb="0" eb="2">
      <t>コクサイ</t>
    </rPh>
    <rPh sb="2" eb="4">
      <t>コウリュウ</t>
    </rPh>
    <rPh sb="4" eb="6">
      <t>キキン</t>
    </rPh>
    <phoneticPr fontId="2"/>
  </si>
  <si>
    <t>公設国際貢献大学校国際貢献基金</t>
    <rPh sb="0" eb="2">
      <t>コウセツ</t>
    </rPh>
    <rPh sb="2" eb="4">
      <t>コクサイ</t>
    </rPh>
    <rPh sb="4" eb="6">
      <t>コウケン</t>
    </rPh>
    <rPh sb="6" eb="9">
      <t>ダイガッコウ</t>
    </rPh>
    <rPh sb="9" eb="11">
      <t>コクサイ</t>
    </rPh>
    <rPh sb="11" eb="13">
      <t>コウケン</t>
    </rPh>
    <rPh sb="13" eb="15">
      <t>キキン</t>
    </rPh>
    <phoneticPr fontId="2"/>
  </si>
  <si>
    <t>千屋牛ブランド化推進基金</t>
    <rPh sb="0" eb="2">
      <t>チヤ</t>
    </rPh>
    <rPh sb="2" eb="3">
      <t>ギュウ</t>
    </rPh>
    <rPh sb="7" eb="8">
      <t>カ</t>
    </rPh>
    <rPh sb="8" eb="10">
      <t>スイシン</t>
    </rPh>
    <rPh sb="10" eb="12">
      <t>キキン</t>
    </rPh>
    <phoneticPr fontId="2"/>
  </si>
  <si>
    <t>地域づくり振興基金</t>
    <rPh sb="0" eb="2">
      <t>チイキ</t>
    </rPh>
    <rPh sb="5" eb="7">
      <t>シンコウ</t>
    </rPh>
    <rPh sb="7" eb="9">
      <t>キキン</t>
    </rPh>
    <phoneticPr fontId="2"/>
  </si>
  <si>
    <t>生き生き健康アップ支援事業基金</t>
    <rPh sb="0" eb="1">
      <t>イ</t>
    </rPh>
    <rPh sb="2" eb="3">
      <t>イ</t>
    </rPh>
    <rPh sb="4" eb="6">
      <t>ケンコウ</t>
    </rPh>
    <rPh sb="9" eb="11">
      <t>シエン</t>
    </rPh>
    <rPh sb="11" eb="13">
      <t>ジギョウ</t>
    </rPh>
    <rPh sb="13" eb="15">
      <t>キキン</t>
    </rPh>
    <phoneticPr fontId="2"/>
  </si>
  <si>
    <t>温泉施設整備基金</t>
    <rPh sb="0" eb="2">
      <t>オンセン</t>
    </rPh>
    <rPh sb="2" eb="4">
      <t>シセツ</t>
    </rPh>
    <rPh sb="4" eb="6">
      <t>セイビ</t>
    </rPh>
    <rPh sb="6" eb="8">
      <t>キキン</t>
    </rPh>
    <phoneticPr fontId="2"/>
  </si>
  <si>
    <t>診療所施設整備基金</t>
    <rPh sb="0" eb="3">
      <t>シンリョウショ</t>
    </rPh>
    <rPh sb="3" eb="5">
      <t>シセツ</t>
    </rPh>
    <rPh sb="5" eb="7">
      <t>セイビ</t>
    </rPh>
    <rPh sb="7" eb="9">
      <t>キキン</t>
    </rPh>
    <phoneticPr fontId="2"/>
  </si>
  <si>
    <t>ふるさとにいみ応援基金</t>
    <rPh sb="7" eb="9">
      <t>オウエン</t>
    </rPh>
    <rPh sb="9" eb="11">
      <t>キキン</t>
    </rPh>
    <phoneticPr fontId="2"/>
  </si>
  <si>
    <t>スポーツ・文化振興基金</t>
    <rPh sb="5" eb="7">
      <t>ブンカ</t>
    </rPh>
    <rPh sb="7" eb="9">
      <t>シンコウ</t>
    </rPh>
    <rPh sb="9" eb="11">
      <t>キキン</t>
    </rPh>
    <phoneticPr fontId="2"/>
  </si>
  <si>
    <t>公共施設等整備基金</t>
    <rPh sb="0" eb="2">
      <t>コウキョウ</t>
    </rPh>
    <rPh sb="2" eb="4">
      <t>シセツ</t>
    </rPh>
    <rPh sb="4" eb="5">
      <t>トウ</t>
    </rPh>
    <rPh sb="5" eb="7">
      <t>セイビ</t>
    </rPh>
    <rPh sb="7" eb="9">
      <t>キキン</t>
    </rPh>
    <phoneticPr fontId="2"/>
  </si>
  <si>
    <t>現金預金</t>
    <rPh sb="0" eb="2">
      <t>ゲンキン</t>
    </rPh>
    <rPh sb="2" eb="4">
      <t>ヨキン</t>
    </rPh>
    <phoneticPr fontId="2"/>
  </si>
  <si>
    <t>その他</t>
    <rPh sb="2" eb="3">
      <t>ホカ</t>
    </rPh>
    <phoneticPr fontId="2"/>
  </si>
  <si>
    <t>合計
(貸借対照表計上額)</t>
    <rPh sb="0" eb="2">
      <t>ゴウケイ</t>
    </rPh>
    <rPh sb="4" eb="6">
      <t>タイシャク</t>
    </rPh>
    <rPh sb="6" eb="9">
      <t>タイショウヒョウ</t>
    </rPh>
    <rPh sb="9" eb="12">
      <t>ケイジョウガク</t>
    </rPh>
    <phoneticPr fontId="2"/>
  </si>
  <si>
    <t>(参考)財産に関する
調書記載額</t>
    <rPh sb="1" eb="3">
      <t>サンコウ</t>
    </rPh>
    <rPh sb="4" eb="6">
      <t>ザイサン</t>
    </rPh>
    <rPh sb="7" eb="8">
      <t>カン</t>
    </rPh>
    <rPh sb="11" eb="13">
      <t>チョウショ</t>
    </rPh>
    <rPh sb="13" eb="15">
      <t>キサイ</t>
    </rPh>
    <rPh sb="15" eb="16">
      <t>ガク</t>
    </rPh>
    <phoneticPr fontId="2"/>
  </si>
  <si>
    <t>⑤貸付金の明細</t>
    <rPh sb="1" eb="4">
      <t>カシツケキン</t>
    </rPh>
    <rPh sb="5" eb="7">
      <t>メイサイ</t>
    </rPh>
    <phoneticPr fontId="4"/>
  </si>
  <si>
    <t>相手先名または種別</t>
    <rPh sb="0" eb="3">
      <t>アイテサキ</t>
    </rPh>
    <rPh sb="3" eb="4">
      <t>メイ</t>
    </rPh>
    <rPh sb="7" eb="9">
      <t>シュベツ</t>
    </rPh>
    <phoneticPr fontId="2"/>
  </si>
  <si>
    <t>長期貸付金</t>
    <rPh sb="0" eb="2">
      <t>チョウキ</t>
    </rPh>
    <rPh sb="2" eb="5">
      <t>カシツケキン</t>
    </rPh>
    <phoneticPr fontId="2"/>
  </si>
  <si>
    <t>短期貸付金</t>
    <rPh sb="0" eb="2">
      <t>タンキ</t>
    </rPh>
    <rPh sb="2" eb="5">
      <t>カシツケキン</t>
    </rPh>
    <phoneticPr fontId="2"/>
  </si>
  <si>
    <t>（参考）
貸付金計</t>
    <rPh sb="1" eb="3">
      <t>サンコウ</t>
    </rPh>
    <rPh sb="5" eb="8">
      <t>カシツケキン</t>
    </rPh>
    <rPh sb="8" eb="9">
      <t>ケイ</t>
    </rPh>
    <phoneticPr fontId="2"/>
  </si>
  <si>
    <t>貸借対照表計上額</t>
    <rPh sb="0" eb="2">
      <t>タイシャク</t>
    </rPh>
    <rPh sb="2" eb="5">
      <t>タイショウヒョウ</t>
    </rPh>
    <rPh sb="5" eb="8">
      <t>ケイジョウガク</t>
    </rPh>
    <phoneticPr fontId="6"/>
  </si>
  <si>
    <t>徴収不能引当金
計上額</t>
    <rPh sb="0" eb="2">
      <t>チョウシュウ</t>
    </rPh>
    <rPh sb="2" eb="4">
      <t>フノウ</t>
    </rPh>
    <rPh sb="4" eb="7">
      <t>ヒキアテキン</t>
    </rPh>
    <rPh sb="8" eb="11">
      <t>ケイジョウガク</t>
    </rPh>
    <phoneticPr fontId="6"/>
  </si>
  <si>
    <t>その他の貸付金</t>
    <rPh sb="2" eb="3">
      <t>タ</t>
    </rPh>
    <rPh sb="4" eb="6">
      <t>カシツケ</t>
    </rPh>
    <rPh sb="6" eb="7">
      <t>キン</t>
    </rPh>
    <phoneticPr fontId="2"/>
  </si>
  <si>
    <t>奨学資金貸付金</t>
    <rPh sb="0" eb="2">
      <t>ショウガク</t>
    </rPh>
    <rPh sb="2" eb="4">
      <t>シキン</t>
    </rPh>
    <rPh sb="4" eb="6">
      <t>カシツケ</t>
    </rPh>
    <rPh sb="6" eb="7">
      <t>キン</t>
    </rPh>
    <phoneticPr fontId="2"/>
  </si>
  <si>
    <t>住宅新築資金等貸付金</t>
    <rPh sb="0" eb="2">
      <t>ジュウタク</t>
    </rPh>
    <rPh sb="2" eb="4">
      <t>シンチク</t>
    </rPh>
    <rPh sb="4" eb="6">
      <t>シキン</t>
    </rPh>
    <rPh sb="6" eb="7">
      <t>トウ</t>
    </rPh>
    <rPh sb="7" eb="9">
      <t>カシツケ</t>
    </rPh>
    <rPh sb="9" eb="10">
      <t>キン</t>
    </rPh>
    <phoneticPr fontId="2"/>
  </si>
  <si>
    <t>⑥長期延滞債権の明細</t>
    <rPh sb="1" eb="7">
      <t>チョウキエンタイサイケン</t>
    </rPh>
    <rPh sb="8" eb="10">
      <t>メイサイ</t>
    </rPh>
    <phoneticPr fontId="4"/>
  </si>
  <si>
    <t>【貸付金】</t>
    <rPh sb="1" eb="3">
      <t>カシツケ</t>
    </rPh>
    <rPh sb="3" eb="4">
      <t>キン</t>
    </rPh>
    <phoneticPr fontId="2"/>
  </si>
  <si>
    <t>その他の貸付金</t>
    <rPh sb="2" eb="3">
      <t>タ</t>
    </rPh>
    <rPh sb="4" eb="7">
      <t>カシツケキン</t>
    </rPh>
    <phoneticPr fontId="4"/>
  </si>
  <si>
    <t>小計</t>
    <rPh sb="0" eb="2">
      <t>ショウケイ</t>
    </rPh>
    <phoneticPr fontId="4"/>
  </si>
  <si>
    <t>【未収金】</t>
    <rPh sb="1" eb="4">
      <t>ミシュウキン</t>
    </rPh>
    <phoneticPr fontId="2"/>
  </si>
  <si>
    <t>⑦未収金の明細</t>
    <rPh sb="1" eb="4">
      <t>ミシュウキン</t>
    </rPh>
    <rPh sb="5" eb="7">
      <t>メイサイ</t>
    </rPh>
    <phoneticPr fontId="4"/>
  </si>
  <si>
    <t>税収等未収金</t>
    <rPh sb="0" eb="2">
      <t>ゼイシュウ</t>
    </rPh>
    <rPh sb="2" eb="3">
      <t>トウ</t>
    </rPh>
    <rPh sb="3" eb="6">
      <t>ミシュウキン</t>
    </rPh>
    <phoneticPr fontId="4"/>
  </si>
  <si>
    <t>市民税</t>
    <rPh sb="0" eb="3">
      <t>シミンゼイ</t>
    </rPh>
    <phoneticPr fontId="2"/>
  </si>
  <si>
    <t>固定資産税</t>
    <rPh sb="0" eb="5">
      <t>コテイシサンゼイ</t>
    </rPh>
    <phoneticPr fontId="4"/>
  </si>
  <si>
    <t>軽自動車税</t>
    <rPh sb="0" eb="5">
      <t>ケイジドウシャゼイ</t>
    </rPh>
    <phoneticPr fontId="4"/>
  </si>
  <si>
    <t>都市計画税</t>
    <rPh sb="0" eb="5">
      <t>トシケイカクゼイ</t>
    </rPh>
    <phoneticPr fontId="4"/>
  </si>
  <si>
    <t>その他の未収金</t>
    <rPh sb="2" eb="3">
      <t>タ</t>
    </rPh>
    <rPh sb="4" eb="7">
      <t>ミシュウキン</t>
    </rPh>
    <phoneticPr fontId="4"/>
  </si>
  <si>
    <t>分担金・負担金</t>
    <rPh sb="0" eb="3">
      <t>ブンタンキン</t>
    </rPh>
    <rPh sb="4" eb="7">
      <t>フタンキン</t>
    </rPh>
    <phoneticPr fontId="4"/>
  </si>
  <si>
    <t>使用料・手数料</t>
    <rPh sb="0" eb="3">
      <t>シヨウリョウ</t>
    </rPh>
    <rPh sb="4" eb="7">
      <t>テスウリョウ</t>
    </rPh>
    <phoneticPr fontId="4"/>
  </si>
  <si>
    <t>１　貸借対照表の内容に関する明細</t>
    <rPh sb="2" eb="7">
      <t>タイシャクタイショウヒョウ</t>
    </rPh>
    <rPh sb="8" eb="10">
      <t>ナイヨウ</t>
    </rPh>
    <rPh sb="11" eb="12">
      <t>カン</t>
    </rPh>
    <rPh sb="14" eb="16">
      <t>メイサイ</t>
    </rPh>
    <phoneticPr fontId="4"/>
  </si>
  <si>
    <t>（２）負債項目の明細</t>
    <rPh sb="3" eb="5">
      <t>フサイ</t>
    </rPh>
    <rPh sb="5" eb="7">
      <t>コウモク</t>
    </rPh>
    <rPh sb="8" eb="10">
      <t>メイサイ</t>
    </rPh>
    <phoneticPr fontId="4"/>
  </si>
  <si>
    <t>①地方債（借入先）の明細</t>
    <rPh sb="1" eb="4">
      <t>チホウサイ</t>
    </rPh>
    <rPh sb="5" eb="7">
      <t>カリイレ</t>
    </rPh>
    <rPh sb="7" eb="8">
      <t>サキ</t>
    </rPh>
    <rPh sb="10" eb="12">
      <t>メイサイ</t>
    </rPh>
    <phoneticPr fontId="4"/>
  </si>
  <si>
    <t>地方債残高</t>
    <rPh sb="0" eb="3">
      <t>チホウサイ</t>
    </rPh>
    <rPh sb="3" eb="5">
      <t>ザンダカ</t>
    </rPh>
    <phoneticPr fontId="7"/>
  </si>
  <si>
    <t>政府資金</t>
    <rPh sb="0" eb="2">
      <t>セイフ</t>
    </rPh>
    <rPh sb="2" eb="4">
      <t>シキン</t>
    </rPh>
    <phoneticPr fontId="7"/>
  </si>
  <si>
    <t>地方公共団体
金融機構</t>
    <rPh sb="0" eb="2">
      <t>チホウ</t>
    </rPh>
    <rPh sb="2" eb="4">
      <t>コウキョウ</t>
    </rPh>
    <rPh sb="4" eb="6">
      <t>ダンタイ</t>
    </rPh>
    <rPh sb="7" eb="9">
      <t>キンユウ</t>
    </rPh>
    <rPh sb="9" eb="11">
      <t>キコウ</t>
    </rPh>
    <phoneticPr fontId="7"/>
  </si>
  <si>
    <t>市中銀行</t>
    <rPh sb="0" eb="2">
      <t>シチュウ</t>
    </rPh>
    <rPh sb="2" eb="4">
      <t>ギンコウ</t>
    </rPh>
    <phoneticPr fontId="7"/>
  </si>
  <si>
    <t>その他の
金融機関</t>
    <rPh sb="2" eb="3">
      <t>タ</t>
    </rPh>
    <rPh sb="5" eb="7">
      <t>キンユウ</t>
    </rPh>
    <rPh sb="7" eb="9">
      <t>キカン</t>
    </rPh>
    <phoneticPr fontId="7"/>
  </si>
  <si>
    <t>うち1年内償還予定</t>
    <rPh sb="3" eb="5">
      <t>ネンナイ</t>
    </rPh>
    <rPh sb="5" eb="7">
      <t>ショウカン</t>
    </rPh>
    <rPh sb="7" eb="9">
      <t>ヨテイ</t>
    </rPh>
    <phoneticPr fontId="2"/>
  </si>
  <si>
    <t>一般公共事業</t>
    <rPh sb="0" eb="2">
      <t>イッパン</t>
    </rPh>
    <rPh sb="2" eb="4">
      <t>コウキョウ</t>
    </rPh>
    <rPh sb="4" eb="6">
      <t>ジギョウ</t>
    </rPh>
    <phoneticPr fontId="6"/>
  </si>
  <si>
    <t>公営住宅建設</t>
    <rPh sb="0" eb="2">
      <t>コウエイ</t>
    </rPh>
    <rPh sb="2" eb="4">
      <t>ジュウタク</t>
    </rPh>
    <rPh sb="4" eb="6">
      <t>ケンセツ</t>
    </rPh>
    <phoneticPr fontId="6"/>
  </si>
  <si>
    <t>災害復旧</t>
    <rPh sb="0" eb="2">
      <t>サイガイ</t>
    </rPh>
    <rPh sb="2" eb="4">
      <t>フッキュウ</t>
    </rPh>
    <phoneticPr fontId="6"/>
  </si>
  <si>
    <t>教育・福祉施設</t>
    <rPh sb="0" eb="2">
      <t>キョウイク</t>
    </rPh>
    <rPh sb="3" eb="5">
      <t>フクシ</t>
    </rPh>
    <rPh sb="5" eb="7">
      <t>シセツ</t>
    </rPh>
    <phoneticPr fontId="6"/>
  </si>
  <si>
    <t>一般単独事業</t>
    <rPh sb="0" eb="2">
      <t>イッパン</t>
    </rPh>
    <rPh sb="2" eb="4">
      <t>タンドク</t>
    </rPh>
    <rPh sb="4" eb="6">
      <t>ジギョウ</t>
    </rPh>
    <phoneticPr fontId="6"/>
  </si>
  <si>
    <t>その他</t>
    <rPh sb="2" eb="3">
      <t>ホカ</t>
    </rPh>
    <phoneticPr fontId="6"/>
  </si>
  <si>
    <t>【通常分】</t>
    <rPh sb="1" eb="3">
      <t>ツウジョウ</t>
    </rPh>
    <rPh sb="3" eb="4">
      <t>ブン</t>
    </rPh>
    <phoneticPr fontId="2"/>
  </si>
  <si>
    <t>【特別分】</t>
    <rPh sb="1" eb="3">
      <t>トクベツ</t>
    </rPh>
    <rPh sb="3" eb="4">
      <t>ブン</t>
    </rPh>
    <phoneticPr fontId="2"/>
  </si>
  <si>
    <t>臨時財政対策債</t>
    <rPh sb="0" eb="2">
      <t>リンジ</t>
    </rPh>
    <rPh sb="2" eb="4">
      <t>ザイセイ</t>
    </rPh>
    <rPh sb="4" eb="6">
      <t>タイサク</t>
    </rPh>
    <rPh sb="6" eb="7">
      <t>サイ</t>
    </rPh>
    <phoneticPr fontId="8"/>
  </si>
  <si>
    <t>減税補てん債</t>
    <rPh sb="0" eb="2">
      <t>ゲンゼイ</t>
    </rPh>
    <rPh sb="2" eb="3">
      <t>ホ</t>
    </rPh>
    <rPh sb="5" eb="6">
      <t>サイ</t>
    </rPh>
    <phoneticPr fontId="8"/>
  </si>
  <si>
    <t>その他</t>
    <rPh sb="2" eb="3">
      <t>タ</t>
    </rPh>
    <phoneticPr fontId="8"/>
  </si>
  <si>
    <t>②地方債（利率別）の明細</t>
    <rPh sb="1" eb="4">
      <t>チホウサイ</t>
    </rPh>
    <rPh sb="5" eb="7">
      <t>リリツ</t>
    </rPh>
    <rPh sb="7" eb="8">
      <t>ベツ</t>
    </rPh>
    <rPh sb="10" eb="12">
      <t>メイサイ</t>
    </rPh>
    <phoneticPr fontId="4"/>
  </si>
  <si>
    <t>地方債残高</t>
    <rPh sb="0" eb="3">
      <t>チホウサイ</t>
    </rPh>
    <rPh sb="3" eb="5">
      <t>ザンダカ</t>
    </rPh>
    <phoneticPr fontId="2"/>
  </si>
  <si>
    <t>1.5%以下</t>
    <rPh sb="4" eb="6">
      <t>イカ</t>
    </rPh>
    <phoneticPr fontId="2"/>
  </si>
  <si>
    <t>1.5%超
2.0%以下</t>
    <rPh sb="4" eb="5">
      <t>チョウ</t>
    </rPh>
    <rPh sb="10" eb="12">
      <t>イカ</t>
    </rPh>
    <phoneticPr fontId="2"/>
  </si>
  <si>
    <t>2.0%超
2.5%以下</t>
    <rPh sb="4" eb="5">
      <t>チョウ</t>
    </rPh>
    <rPh sb="10" eb="12">
      <t>イカ</t>
    </rPh>
    <phoneticPr fontId="2"/>
  </si>
  <si>
    <t>2.5%超
3.0%以下</t>
    <rPh sb="4" eb="5">
      <t>チョウ</t>
    </rPh>
    <rPh sb="10" eb="12">
      <t>イカ</t>
    </rPh>
    <phoneticPr fontId="2"/>
  </si>
  <si>
    <t>3.0%超
3.5%以下</t>
    <rPh sb="4" eb="5">
      <t>チョウ</t>
    </rPh>
    <rPh sb="10" eb="12">
      <t>イカ</t>
    </rPh>
    <phoneticPr fontId="2"/>
  </si>
  <si>
    <t>3.5%超
4.0%以下</t>
    <rPh sb="4" eb="5">
      <t>チョウ</t>
    </rPh>
    <rPh sb="10" eb="12">
      <t>イカ</t>
    </rPh>
    <phoneticPr fontId="2"/>
  </si>
  <si>
    <t>4.0%超</t>
    <rPh sb="4" eb="5">
      <t>チョウ</t>
    </rPh>
    <phoneticPr fontId="2"/>
  </si>
  <si>
    <t>（単位：円、％）</t>
    <rPh sb="1" eb="3">
      <t>タンイ</t>
    </rPh>
    <rPh sb="4" eb="5">
      <t>エン</t>
    </rPh>
    <phoneticPr fontId="4"/>
  </si>
  <si>
    <t>③地方債（返済期間別）の明細</t>
    <rPh sb="1" eb="3">
      <t>チホウ</t>
    </rPh>
    <rPh sb="3" eb="4">
      <t>サイ</t>
    </rPh>
    <rPh sb="5" eb="7">
      <t>ヘンサイ</t>
    </rPh>
    <rPh sb="7" eb="9">
      <t>キカン</t>
    </rPh>
    <rPh sb="9" eb="10">
      <t>ベツ</t>
    </rPh>
    <rPh sb="12" eb="14">
      <t>メイサイ</t>
    </rPh>
    <phoneticPr fontId="2"/>
  </si>
  <si>
    <t>（単位：円）</t>
    <rPh sb="1" eb="3">
      <t>タンイ</t>
    </rPh>
    <rPh sb="4" eb="5">
      <t>エン</t>
    </rPh>
    <phoneticPr fontId="2"/>
  </si>
  <si>
    <t>１年以内</t>
    <rPh sb="1" eb="2">
      <t>ネン</t>
    </rPh>
    <rPh sb="2" eb="4">
      <t>イナイ</t>
    </rPh>
    <phoneticPr fontId="2"/>
  </si>
  <si>
    <t>１年超
２年以内</t>
    <rPh sb="1" eb="2">
      <t>ネン</t>
    </rPh>
    <rPh sb="2" eb="3">
      <t>チョウ</t>
    </rPh>
    <rPh sb="5" eb="6">
      <t>ネン</t>
    </rPh>
    <rPh sb="6" eb="8">
      <t>イナイ</t>
    </rPh>
    <phoneticPr fontId="2"/>
  </si>
  <si>
    <t>２年超
３年以内</t>
    <rPh sb="1" eb="2">
      <t>ネン</t>
    </rPh>
    <rPh sb="2" eb="3">
      <t>チョウ</t>
    </rPh>
    <rPh sb="5" eb="6">
      <t>ネン</t>
    </rPh>
    <rPh sb="6" eb="8">
      <t>イナイ</t>
    </rPh>
    <phoneticPr fontId="2"/>
  </si>
  <si>
    <t>３年超
４年以内</t>
    <rPh sb="1" eb="2">
      <t>ネン</t>
    </rPh>
    <rPh sb="2" eb="3">
      <t>チョウ</t>
    </rPh>
    <rPh sb="5" eb="6">
      <t>ネン</t>
    </rPh>
    <rPh sb="6" eb="8">
      <t>イナイ</t>
    </rPh>
    <phoneticPr fontId="2"/>
  </si>
  <si>
    <t>４年超
５年以内</t>
    <rPh sb="1" eb="2">
      <t>ネン</t>
    </rPh>
    <rPh sb="2" eb="3">
      <t>チョウ</t>
    </rPh>
    <rPh sb="5" eb="6">
      <t>ネン</t>
    </rPh>
    <rPh sb="6" eb="8">
      <t>イナイ</t>
    </rPh>
    <phoneticPr fontId="2"/>
  </si>
  <si>
    <t>５年超
１０年以内</t>
    <rPh sb="1" eb="2">
      <t>ネン</t>
    </rPh>
    <rPh sb="2" eb="3">
      <t>チョウ</t>
    </rPh>
    <rPh sb="6" eb="7">
      <t>ネン</t>
    </rPh>
    <rPh sb="7" eb="9">
      <t>イナイ</t>
    </rPh>
    <phoneticPr fontId="2"/>
  </si>
  <si>
    <t>１０年超
１５年以内</t>
    <rPh sb="2" eb="3">
      <t>ネン</t>
    </rPh>
    <rPh sb="3" eb="4">
      <t>チョウ</t>
    </rPh>
    <rPh sb="7" eb="8">
      <t>ネン</t>
    </rPh>
    <rPh sb="8" eb="10">
      <t>イナイ</t>
    </rPh>
    <phoneticPr fontId="2"/>
  </si>
  <si>
    <t>１５年超
２０年以内</t>
    <rPh sb="2" eb="3">
      <t>ネン</t>
    </rPh>
    <rPh sb="3" eb="4">
      <t>チョウ</t>
    </rPh>
    <rPh sb="7" eb="8">
      <t>ネン</t>
    </rPh>
    <rPh sb="8" eb="10">
      <t>イナイ</t>
    </rPh>
    <phoneticPr fontId="2"/>
  </si>
  <si>
    <t>２０年超</t>
    <rPh sb="2" eb="3">
      <t>ネン</t>
    </rPh>
    <rPh sb="3" eb="4">
      <t>チョウ</t>
    </rPh>
    <phoneticPr fontId="2"/>
  </si>
  <si>
    <t>（参考）
加重平均利率</t>
    <rPh sb="1" eb="3">
      <t>サンコウ</t>
    </rPh>
    <rPh sb="5" eb="7">
      <t>カジュウ</t>
    </rPh>
    <rPh sb="7" eb="9">
      <t>ヘイキン</t>
    </rPh>
    <rPh sb="9" eb="11">
      <t>リリツ</t>
    </rPh>
    <phoneticPr fontId="2"/>
  </si>
  <si>
    <t>区分</t>
    <rPh sb="0" eb="2">
      <t>クブン</t>
    </rPh>
    <phoneticPr fontId="2"/>
  </si>
  <si>
    <t>前年度末残高</t>
    <rPh sb="0" eb="3">
      <t>ゼンネンド</t>
    </rPh>
    <rPh sb="3" eb="4">
      <t>マツ</t>
    </rPh>
    <rPh sb="4" eb="6">
      <t>ザンダカ</t>
    </rPh>
    <phoneticPr fontId="2"/>
  </si>
  <si>
    <t>本年度増加額</t>
    <rPh sb="0" eb="3">
      <t>ホンネンド</t>
    </rPh>
    <rPh sb="3" eb="5">
      <t>ゾウカ</t>
    </rPh>
    <rPh sb="5" eb="6">
      <t>ガク</t>
    </rPh>
    <phoneticPr fontId="2"/>
  </si>
  <si>
    <t>本年度減少額</t>
    <rPh sb="0" eb="3">
      <t>ホンネンド</t>
    </rPh>
    <rPh sb="3" eb="6">
      <t>ゲンショウガク</t>
    </rPh>
    <phoneticPr fontId="2"/>
  </si>
  <si>
    <t>本年度末残高</t>
    <rPh sb="0" eb="3">
      <t>ホンネンド</t>
    </rPh>
    <rPh sb="3" eb="4">
      <t>マツ</t>
    </rPh>
    <rPh sb="4" eb="6">
      <t>ザンダカ</t>
    </rPh>
    <phoneticPr fontId="2"/>
  </si>
  <si>
    <t>目的使用</t>
    <rPh sb="0" eb="2">
      <t>モクテキ</t>
    </rPh>
    <rPh sb="2" eb="4">
      <t>シヨウ</t>
    </rPh>
    <phoneticPr fontId="6"/>
  </si>
  <si>
    <t>その他</t>
    <rPh sb="2" eb="3">
      <t>タ</t>
    </rPh>
    <phoneticPr fontId="6"/>
  </si>
  <si>
    <t>④引当金の明細</t>
    <rPh sb="1" eb="3">
      <t>ヒキアテ</t>
    </rPh>
    <rPh sb="3" eb="4">
      <t>キン</t>
    </rPh>
    <rPh sb="5" eb="7">
      <t>メイサイ</t>
    </rPh>
    <phoneticPr fontId="4"/>
  </si>
  <si>
    <t>固定資産</t>
    <rPh sb="0" eb="2">
      <t>コテイ</t>
    </rPh>
    <rPh sb="2" eb="4">
      <t>シサン</t>
    </rPh>
    <phoneticPr fontId="2"/>
  </si>
  <si>
    <t>投資損失引当金</t>
    <rPh sb="0" eb="2">
      <t>トウシ</t>
    </rPh>
    <rPh sb="2" eb="4">
      <t>ソンシツ</t>
    </rPh>
    <rPh sb="4" eb="6">
      <t>ヒキアテ</t>
    </rPh>
    <rPh sb="6" eb="7">
      <t>キン</t>
    </rPh>
    <phoneticPr fontId="2"/>
  </si>
  <si>
    <t>徴収不能引当金</t>
    <rPh sb="0" eb="2">
      <t>チョウシュウ</t>
    </rPh>
    <rPh sb="2" eb="4">
      <t>フノウ</t>
    </rPh>
    <rPh sb="4" eb="6">
      <t>ヒキアテ</t>
    </rPh>
    <rPh sb="6" eb="7">
      <t>キン</t>
    </rPh>
    <phoneticPr fontId="2"/>
  </si>
  <si>
    <t>流動資産</t>
    <rPh sb="0" eb="2">
      <t>リュウドウ</t>
    </rPh>
    <rPh sb="2" eb="4">
      <t>シサン</t>
    </rPh>
    <phoneticPr fontId="2"/>
  </si>
  <si>
    <t>固定負債</t>
    <rPh sb="0" eb="2">
      <t>コテイ</t>
    </rPh>
    <rPh sb="2" eb="4">
      <t>フサイ</t>
    </rPh>
    <phoneticPr fontId="2"/>
  </si>
  <si>
    <t>退職手当引当金</t>
    <rPh sb="0" eb="2">
      <t>タイショク</t>
    </rPh>
    <rPh sb="2" eb="4">
      <t>テアテ</t>
    </rPh>
    <rPh sb="4" eb="6">
      <t>ヒキアテ</t>
    </rPh>
    <rPh sb="6" eb="7">
      <t>キン</t>
    </rPh>
    <phoneticPr fontId="2"/>
  </si>
  <si>
    <t>損失補償等引当金</t>
    <rPh sb="0" eb="2">
      <t>ソンシツ</t>
    </rPh>
    <rPh sb="2" eb="5">
      <t>ホショウトウ</t>
    </rPh>
    <rPh sb="5" eb="7">
      <t>ヒキアテ</t>
    </rPh>
    <rPh sb="7" eb="8">
      <t>キン</t>
    </rPh>
    <phoneticPr fontId="2"/>
  </si>
  <si>
    <t>流動負債</t>
    <rPh sb="0" eb="2">
      <t>リュウドウ</t>
    </rPh>
    <rPh sb="2" eb="4">
      <t>フサイ</t>
    </rPh>
    <phoneticPr fontId="2"/>
  </si>
  <si>
    <t>賞与等引当金</t>
    <rPh sb="0" eb="3">
      <t>ショウヨトウ</t>
    </rPh>
    <rPh sb="3" eb="5">
      <t>ヒキアテ</t>
    </rPh>
    <rPh sb="5" eb="6">
      <t>キン</t>
    </rPh>
    <phoneticPr fontId="2"/>
  </si>
  <si>
    <t>２　行政コスト計算書に関する明細</t>
    <rPh sb="2" eb="4">
      <t>ギョウセイ</t>
    </rPh>
    <rPh sb="7" eb="10">
      <t>ケイサンショ</t>
    </rPh>
    <rPh sb="11" eb="12">
      <t>カン</t>
    </rPh>
    <rPh sb="14" eb="16">
      <t>メイサイ</t>
    </rPh>
    <phoneticPr fontId="4"/>
  </si>
  <si>
    <t>名称</t>
    <rPh sb="0" eb="2">
      <t>メイショウ</t>
    </rPh>
    <phoneticPr fontId="2"/>
  </si>
  <si>
    <t>相手先</t>
    <rPh sb="0" eb="3">
      <t>アイテサキ</t>
    </rPh>
    <phoneticPr fontId="2"/>
  </si>
  <si>
    <t>金額</t>
    <rPh sb="0" eb="2">
      <t>キンガク</t>
    </rPh>
    <phoneticPr fontId="2"/>
  </si>
  <si>
    <t>支出目的</t>
    <rPh sb="0" eb="2">
      <t>シシュツ</t>
    </rPh>
    <rPh sb="2" eb="4">
      <t>モクテキ</t>
    </rPh>
    <phoneticPr fontId="2"/>
  </si>
  <si>
    <t>他団体への公共施設等整備補助金等（所有外資産分）</t>
    <rPh sb="0" eb="1">
      <t>タ</t>
    </rPh>
    <rPh sb="1" eb="3">
      <t>ダンタイ</t>
    </rPh>
    <rPh sb="5" eb="7">
      <t>コウキョウ</t>
    </rPh>
    <rPh sb="7" eb="9">
      <t>シセツ</t>
    </rPh>
    <rPh sb="9" eb="10">
      <t>トウ</t>
    </rPh>
    <rPh sb="10" eb="12">
      <t>セイビ</t>
    </rPh>
    <rPh sb="12" eb="15">
      <t>ホジョキン</t>
    </rPh>
    <rPh sb="15" eb="16">
      <t>トウ</t>
    </rPh>
    <rPh sb="17" eb="19">
      <t>ショユウ</t>
    </rPh>
    <rPh sb="19" eb="20">
      <t>ガイ</t>
    </rPh>
    <rPh sb="20" eb="22">
      <t>シサン</t>
    </rPh>
    <rPh sb="22" eb="23">
      <t>ブン</t>
    </rPh>
    <phoneticPr fontId="2"/>
  </si>
  <si>
    <t>計</t>
    <rPh sb="0" eb="1">
      <t>ケイ</t>
    </rPh>
    <phoneticPr fontId="4"/>
  </si>
  <si>
    <t>その他の補助金等</t>
    <rPh sb="2" eb="3">
      <t>タ</t>
    </rPh>
    <rPh sb="4" eb="7">
      <t>ホジョキン</t>
    </rPh>
    <rPh sb="7" eb="8">
      <t>トウ</t>
    </rPh>
    <phoneticPr fontId="2"/>
  </si>
  <si>
    <t>３　純資産変動計算書に関する明細</t>
    <rPh sb="2" eb="5">
      <t>ジュンシサン</t>
    </rPh>
    <rPh sb="5" eb="7">
      <t>ヘンドウ</t>
    </rPh>
    <rPh sb="7" eb="10">
      <t>ケイサンショ</t>
    </rPh>
    <rPh sb="11" eb="12">
      <t>カン</t>
    </rPh>
    <rPh sb="14" eb="16">
      <t>メイサイ</t>
    </rPh>
    <phoneticPr fontId="4"/>
  </si>
  <si>
    <t>（１）財源の明細</t>
    <rPh sb="3" eb="5">
      <t>ザイゲン</t>
    </rPh>
    <rPh sb="6" eb="8">
      <t>メイサイ</t>
    </rPh>
    <phoneticPr fontId="4"/>
  </si>
  <si>
    <t>会計</t>
    <rPh sb="0" eb="2">
      <t>カイケイ</t>
    </rPh>
    <phoneticPr fontId="2"/>
  </si>
  <si>
    <t>財源の内訳</t>
    <rPh sb="0" eb="2">
      <t>ザイゲン</t>
    </rPh>
    <rPh sb="3" eb="5">
      <t>ウチワケ</t>
    </rPh>
    <phoneticPr fontId="2"/>
  </si>
  <si>
    <t>一般会計</t>
    <rPh sb="0" eb="2">
      <t>イッパン</t>
    </rPh>
    <rPh sb="2" eb="4">
      <t>カイケイ</t>
    </rPh>
    <phoneticPr fontId="2"/>
  </si>
  <si>
    <t>補助金等の明細</t>
    <rPh sb="0" eb="3">
      <t>ホジョキン</t>
    </rPh>
    <rPh sb="3" eb="4">
      <t>トウ</t>
    </rPh>
    <rPh sb="5" eb="7">
      <t>メイサイ</t>
    </rPh>
    <phoneticPr fontId="4"/>
  </si>
  <si>
    <t>税収等</t>
    <rPh sb="0" eb="2">
      <t>ゼイシュウ</t>
    </rPh>
    <rPh sb="2" eb="3">
      <t>トウ</t>
    </rPh>
    <phoneticPr fontId="4"/>
  </si>
  <si>
    <t>国県等補助金</t>
    <rPh sb="0" eb="6">
      <t>クニケントウホジョキン</t>
    </rPh>
    <phoneticPr fontId="4"/>
  </si>
  <si>
    <t>資本的補助金</t>
    <rPh sb="0" eb="3">
      <t>シホンテキ</t>
    </rPh>
    <rPh sb="3" eb="6">
      <t>ホジョキン</t>
    </rPh>
    <phoneticPr fontId="4"/>
  </si>
  <si>
    <t>国庫支出金</t>
    <rPh sb="0" eb="2">
      <t>コッコ</t>
    </rPh>
    <rPh sb="2" eb="5">
      <t>シシュツキン</t>
    </rPh>
    <phoneticPr fontId="4"/>
  </si>
  <si>
    <t>都道府県等支出金</t>
    <rPh sb="0" eb="4">
      <t>トドウフケン</t>
    </rPh>
    <rPh sb="4" eb="5">
      <t>トウ</t>
    </rPh>
    <rPh sb="5" eb="8">
      <t>シシュツキン</t>
    </rPh>
    <phoneticPr fontId="4"/>
  </si>
  <si>
    <t>診療所特別会計</t>
    <rPh sb="0" eb="7">
      <t>シンリョウショトクベツカイケイ</t>
    </rPh>
    <phoneticPr fontId="2"/>
  </si>
  <si>
    <t>経常的補助金</t>
    <rPh sb="0" eb="2">
      <t>ケイジョウ</t>
    </rPh>
    <rPh sb="2" eb="3">
      <t>テキ</t>
    </rPh>
    <rPh sb="3" eb="6">
      <t>ホジョキン</t>
    </rPh>
    <phoneticPr fontId="4"/>
  </si>
  <si>
    <t>地方債</t>
    <rPh sb="0" eb="3">
      <t>チホウサイ</t>
    </rPh>
    <phoneticPr fontId="4"/>
  </si>
  <si>
    <t>地方税</t>
    <rPh sb="0" eb="3">
      <t>チホウゼイ</t>
    </rPh>
    <phoneticPr fontId="4"/>
  </si>
  <si>
    <t>地方交付税</t>
    <rPh sb="0" eb="5">
      <t>チホウコウフゼイ</t>
    </rPh>
    <phoneticPr fontId="4"/>
  </si>
  <si>
    <t>地方譲与税</t>
    <rPh sb="0" eb="5">
      <t>チホウジョウヨゼイ</t>
    </rPh>
    <phoneticPr fontId="4"/>
  </si>
  <si>
    <t>地方消費税交付金</t>
    <rPh sb="0" eb="5">
      <t>チホウショウヒゼイ</t>
    </rPh>
    <rPh sb="5" eb="8">
      <t>コウフキン</t>
    </rPh>
    <phoneticPr fontId="4"/>
  </si>
  <si>
    <t>その他</t>
    <rPh sb="2" eb="3">
      <t>タ</t>
    </rPh>
    <phoneticPr fontId="4"/>
  </si>
  <si>
    <t>他会計繰入金</t>
    <rPh sb="0" eb="3">
      <t>タカイケイ</t>
    </rPh>
    <rPh sb="3" eb="5">
      <t>クリイレ</t>
    </rPh>
    <rPh sb="5" eb="6">
      <t>キン</t>
    </rPh>
    <phoneticPr fontId="4"/>
  </si>
  <si>
    <t>単純合計</t>
    <rPh sb="0" eb="2">
      <t>タンジュン</t>
    </rPh>
    <rPh sb="2" eb="4">
      <t>ゴウケイ</t>
    </rPh>
    <phoneticPr fontId="4"/>
  </si>
  <si>
    <t>相殺消去</t>
    <rPh sb="0" eb="2">
      <t>ソウサイ</t>
    </rPh>
    <rPh sb="2" eb="4">
      <t>ショウキョ</t>
    </rPh>
    <phoneticPr fontId="4"/>
  </si>
  <si>
    <t>合計</t>
    <rPh sb="0" eb="2">
      <t>ゴウケイ</t>
    </rPh>
    <phoneticPr fontId="4"/>
  </si>
  <si>
    <t>（２）財源情報の明細</t>
    <rPh sb="3" eb="5">
      <t>ザイゲン</t>
    </rPh>
    <rPh sb="5" eb="7">
      <t>ジョウホウ</t>
    </rPh>
    <rPh sb="8" eb="10">
      <t>メイサイ</t>
    </rPh>
    <phoneticPr fontId="4"/>
  </si>
  <si>
    <t>内訳</t>
    <rPh sb="0" eb="2">
      <t>ウチワケ</t>
    </rPh>
    <phoneticPr fontId="2"/>
  </si>
  <si>
    <t>純行政コスト</t>
    <rPh sb="0" eb="3">
      <t>ジュンギョウセイ</t>
    </rPh>
    <phoneticPr fontId="2"/>
  </si>
  <si>
    <t>有形固定資産の増加</t>
    <rPh sb="0" eb="6">
      <t>ユウケイコテイシサン</t>
    </rPh>
    <rPh sb="7" eb="9">
      <t>ゾウカ</t>
    </rPh>
    <phoneticPr fontId="4"/>
  </si>
  <si>
    <t>貸付金・基金等の増加</t>
    <rPh sb="0" eb="3">
      <t>カシツケキン</t>
    </rPh>
    <rPh sb="4" eb="7">
      <t>キキントウ</t>
    </rPh>
    <rPh sb="8" eb="10">
      <t>ゾウカ</t>
    </rPh>
    <phoneticPr fontId="4"/>
  </si>
  <si>
    <t>資金の明細</t>
    <rPh sb="0" eb="2">
      <t>シキン</t>
    </rPh>
    <rPh sb="3" eb="5">
      <t>メイサイ</t>
    </rPh>
    <phoneticPr fontId="4"/>
  </si>
  <si>
    <t>国県等補助金</t>
    <rPh sb="0" eb="6">
      <t>クニケントウホジョキン</t>
    </rPh>
    <phoneticPr fontId="4"/>
  </si>
  <si>
    <t>大学運営費交付金</t>
    <phoneticPr fontId="4"/>
  </si>
  <si>
    <t>新見公立大学</t>
    <rPh sb="0" eb="2">
      <t>ニイミ</t>
    </rPh>
    <rPh sb="2" eb="4">
      <t>コウリツ</t>
    </rPh>
    <rPh sb="4" eb="6">
      <t>ダイガク</t>
    </rPh>
    <phoneticPr fontId="4"/>
  </si>
  <si>
    <t>岡山県後期高齢者医療広域連合</t>
    <phoneticPr fontId="4"/>
  </si>
  <si>
    <t>岡山県後期高齢者医療広域連合に対する療養給付費負担金</t>
    <rPh sb="15" eb="16">
      <t>タイ</t>
    </rPh>
    <phoneticPr fontId="4"/>
  </si>
  <si>
    <t>支給対象者</t>
    <rPh sb="0" eb="2">
      <t>シキュウ</t>
    </rPh>
    <rPh sb="2" eb="4">
      <t>タイショウ</t>
    </rPh>
    <rPh sb="4" eb="5">
      <t>シャ</t>
    </rPh>
    <phoneticPr fontId="4"/>
  </si>
  <si>
    <t>新見市社会福祉協議会</t>
    <phoneticPr fontId="4"/>
  </si>
  <si>
    <t>農業共済事業補助金</t>
    <phoneticPr fontId="4"/>
  </si>
  <si>
    <t>地方バス路線維持特別対策補助金</t>
    <phoneticPr fontId="4"/>
  </si>
  <si>
    <t>その他</t>
    <rPh sb="2" eb="3">
      <t>タ</t>
    </rPh>
    <phoneticPr fontId="4"/>
  </si>
  <si>
    <t>県営事業負担金</t>
    <rPh sb="0" eb="4">
      <t>ケンエイジギョウ</t>
    </rPh>
    <rPh sb="4" eb="7">
      <t>フタンキン</t>
    </rPh>
    <phoneticPr fontId="4"/>
  </si>
  <si>
    <t>岡山県</t>
    <phoneticPr fontId="4"/>
  </si>
  <si>
    <t>岡山県市町村総合事務組合</t>
    <rPh sb="0" eb="3">
      <t>オカヤマケン</t>
    </rPh>
    <rPh sb="3" eb="8">
      <t>シチョウソンソウゴウ</t>
    </rPh>
    <rPh sb="8" eb="12">
      <t>ジムクミアイ</t>
    </rPh>
    <phoneticPr fontId="4"/>
  </si>
  <si>
    <t>中山間地域等直接支払事業補助金</t>
    <phoneticPr fontId="4"/>
  </si>
  <si>
    <t>商工団体</t>
    <rPh sb="0" eb="4">
      <t>ショウコウダンタイ</t>
    </rPh>
    <phoneticPr fontId="4"/>
  </si>
  <si>
    <t>シルバー人材センター補助金</t>
    <phoneticPr fontId="4"/>
  </si>
  <si>
    <t>看護学生奨学支援金</t>
    <phoneticPr fontId="4"/>
  </si>
  <si>
    <t>新見市観光協会補助金</t>
    <phoneticPr fontId="4"/>
  </si>
  <si>
    <t>新見市観光協会</t>
    <phoneticPr fontId="4"/>
  </si>
  <si>
    <t>鳥獣被害防止対策協議会補助金</t>
    <phoneticPr fontId="4"/>
  </si>
  <si>
    <t>鳥獣被害防止対策協議会</t>
    <phoneticPr fontId="4"/>
  </si>
  <si>
    <t>空き家活用推進事業補助金</t>
    <phoneticPr fontId="4"/>
  </si>
  <si>
    <t>岡山県後期高齢者医療広域連合負担金</t>
    <phoneticPr fontId="4"/>
  </si>
  <si>
    <t>認可外保育所運営補助金</t>
    <phoneticPr fontId="4"/>
  </si>
  <si>
    <t>認可外保育所</t>
    <rPh sb="0" eb="6">
      <t>ニンカガイホイクショ</t>
    </rPh>
    <phoneticPr fontId="4"/>
  </si>
  <si>
    <t>高齢者等住宅改造補助金</t>
    <phoneticPr fontId="4"/>
  </si>
  <si>
    <t>投資損失
引当金
計上額
（H)</t>
    <rPh sb="0" eb="2">
      <t>トウシ</t>
    </rPh>
    <rPh sb="2" eb="4">
      <t>ソンシツ</t>
    </rPh>
    <rPh sb="5" eb="8">
      <t>ヒキアテキン</t>
    </rPh>
    <rPh sb="9" eb="12">
      <t>ケイジョウガク</t>
    </rPh>
    <phoneticPr fontId="3"/>
  </si>
  <si>
    <t>出資金額
(貸借対照表
計上額)
(A)</t>
    <rPh sb="0" eb="2">
      <t>シュッシ</t>
    </rPh>
    <rPh sb="2" eb="4">
      <t>キンガク</t>
    </rPh>
    <rPh sb="6" eb="8">
      <t>タイシャク</t>
    </rPh>
    <rPh sb="8" eb="11">
      <t>タイショウヒョウ</t>
    </rPh>
    <rPh sb="12" eb="15">
      <t>ケイジョウガク</t>
    </rPh>
    <phoneticPr fontId="2"/>
  </si>
  <si>
    <t xml:space="preserve">
資産
(B)</t>
    <rPh sb="1" eb="3">
      <t>シサン</t>
    </rPh>
    <phoneticPr fontId="2"/>
  </si>
  <si>
    <t xml:space="preserve">
負債
(C)</t>
    <rPh sb="1" eb="3">
      <t>フサイ</t>
    </rPh>
    <phoneticPr fontId="2"/>
  </si>
  <si>
    <t xml:space="preserve">
純資産額
(B)－(C)
(D)</t>
    <rPh sb="1" eb="4">
      <t>ジュンシサン</t>
    </rPh>
    <rPh sb="4" eb="5">
      <t>ガク</t>
    </rPh>
    <phoneticPr fontId="2"/>
  </si>
  <si>
    <t xml:space="preserve">
資本金
(E)</t>
    <rPh sb="1" eb="4">
      <t>シホンキン</t>
    </rPh>
    <phoneticPr fontId="2"/>
  </si>
  <si>
    <t xml:space="preserve">
出資割合(％)
(A)/(E)
(F)</t>
    <rPh sb="1" eb="3">
      <t>シュッシ</t>
    </rPh>
    <rPh sb="3" eb="5">
      <t>ワリアイ</t>
    </rPh>
    <phoneticPr fontId="2"/>
  </si>
  <si>
    <t xml:space="preserve">
実質価額
(D)×(F)
(G)</t>
    <rPh sb="1" eb="3">
      <t>ジッシツ</t>
    </rPh>
    <rPh sb="3" eb="5">
      <t>カガク</t>
    </rPh>
    <phoneticPr fontId="3"/>
  </si>
  <si>
    <t xml:space="preserve">
出資金額
(A)</t>
    <rPh sb="1" eb="3">
      <t>シュッシ</t>
    </rPh>
    <rPh sb="3" eb="5">
      <t>キンガク</t>
    </rPh>
    <phoneticPr fontId="2"/>
  </si>
  <si>
    <t xml:space="preserve">
強制評価減
（H)</t>
    <rPh sb="1" eb="3">
      <t>キョウセイ</t>
    </rPh>
    <rPh sb="3" eb="5">
      <t>ヒョウカ</t>
    </rPh>
    <rPh sb="5" eb="6">
      <t>ゲン</t>
    </rPh>
    <phoneticPr fontId="3"/>
  </si>
  <si>
    <t>貸借対照表
計上額
(Ａ)－(Ｈ)
(Ｉ)</t>
    <phoneticPr fontId="4"/>
  </si>
  <si>
    <t>県道、農道等の県事業に対する負担金</t>
    <rPh sb="0" eb="1">
      <t>ケン</t>
    </rPh>
    <rPh sb="3" eb="5">
      <t>ノウドウ</t>
    </rPh>
    <rPh sb="5" eb="6">
      <t>トウ</t>
    </rPh>
    <rPh sb="7" eb="8">
      <t>ケン</t>
    </rPh>
    <rPh sb="8" eb="10">
      <t>ジギョウ</t>
    </rPh>
    <rPh sb="11" eb="12">
      <t>タイ</t>
    </rPh>
    <rPh sb="14" eb="17">
      <t>フタンキン</t>
    </rPh>
    <phoneticPr fontId="4"/>
  </si>
  <si>
    <t>４　資金収支計算書の内容に関する明細</t>
    <phoneticPr fontId="4"/>
  </si>
  <si>
    <t>（単位：千円）</t>
    <rPh sb="1" eb="3">
      <t>タンイ</t>
    </rPh>
    <rPh sb="4" eb="5">
      <t>セン</t>
    </rPh>
    <rPh sb="5" eb="6">
      <t>エン</t>
    </rPh>
    <phoneticPr fontId="4"/>
  </si>
  <si>
    <t>（単位：千円、％）</t>
    <rPh sb="1" eb="3">
      <t>タンイ</t>
    </rPh>
    <rPh sb="4" eb="5">
      <t>セン</t>
    </rPh>
    <rPh sb="5" eb="6">
      <t>エン</t>
    </rPh>
    <phoneticPr fontId="4"/>
  </si>
  <si>
    <t>（単位：千円）</t>
    <rPh sb="1" eb="3">
      <t>タンイ</t>
    </rPh>
    <rPh sb="4" eb="5">
      <t>セン</t>
    </rPh>
    <rPh sb="5" eb="6">
      <t>エン</t>
    </rPh>
    <phoneticPr fontId="2"/>
  </si>
  <si>
    <t>移住希望者に対する定住支援</t>
    <rPh sb="0" eb="2">
      <t>イジュウ</t>
    </rPh>
    <rPh sb="2" eb="5">
      <t>キボウシャ</t>
    </rPh>
    <rPh sb="6" eb="7">
      <t>タイ</t>
    </rPh>
    <rPh sb="9" eb="11">
      <t>テイジュウ</t>
    </rPh>
    <rPh sb="11" eb="13">
      <t>シエン</t>
    </rPh>
    <phoneticPr fontId="4"/>
  </si>
  <si>
    <t>森林所有者</t>
    <rPh sb="0" eb="5">
      <t>シンリンショユウシャ</t>
    </rPh>
    <phoneticPr fontId="4"/>
  </si>
  <si>
    <t>林内作業道の開設支援</t>
    <rPh sb="6" eb="8">
      <t>カイセツ</t>
    </rPh>
    <rPh sb="8" eb="10">
      <t>シエン</t>
    </rPh>
    <phoneticPr fontId="4"/>
  </si>
  <si>
    <t>ふるさと特産物生産団地育成に必要とする施設整備支援</t>
    <rPh sb="21" eb="23">
      <t>セイビ</t>
    </rPh>
    <rPh sb="23" eb="25">
      <t>シエン</t>
    </rPh>
    <phoneticPr fontId="4"/>
  </si>
  <si>
    <t>民間事業者の施設整備支援</t>
    <rPh sb="0" eb="2">
      <t>ミンカン</t>
    </rPh>
    <rPh sb="2" eb="5">
      <t>ジギョウシャ</t>
    </rPh>
    <rPh sb="6" eb="8">
      <t>シセツ</t>
    </rPh>
    <rPh sb="8" eb="10">
      <t>セイビ</t>
    </rPh>
    <rPh sb="10" eb="12">
      <t>シエン</t>
    </rPh>
    <phoneticPr fontId="4"/>
  </si>
  <si>
    <t>高齢者等の住宅改造支援</t>
    <rPh sb="0" eb="3">
      <t>コウレイシャ</t>
    </rPh>
    <rPh sb="3" eb="4">
      <t>トウ</t>
    </rPh>
    <rPh sb="5" eb="7">
      <t>ジュウタク</t>
    </rPh>
    <rPh sb="7" eb="9">
      <t>カイゾウ</t>
    </rPh>
    <rPh sb="9" eb="11">
      <t>シエン</t>
    </rPh>
    <phoneticPr fontId="4"/>
  </si>
  <si>
    <t>新見公立大学の運営費に対する交付金</t>
    <rPh sb="0" eb="2">
      <t>ニイミ</t>
    </rPh>
    <rPh sb="2" eb="4">
      <t>コウリツ</t>
    </rPh>
    <rPh sb="4" eb="6">
      <t>ダイガク</t>
    </rPh>
    <rPh sb="7" eb="9">
      <t>ウンエイ</t>
    </rPh>
    <rPh sb="9" eb="10">
      <t>ヒ</t>
    </rPh>
    <rPh sb="11" eb="12">
      <t>タイ</t>
    </rPh>
    <rPh sb="14" eb="17">
      <t>コウフキン</t>
    </rPh>
    <phoneticPr fontId="4"/>
  </si>
  <si>
    <t>新見市社会福祉協議会の運営支援</t>
    <rPh sb="0" eb="3">
      <t>ニイミシ</t>
    </rPh>
    <rPh sb="3" eb="5">
      <t>シャカイ</t>
    </rPh>
    <rPh sb="5" eb="7">
      <t>フクシ</t>
    </rPh>
    <rPh sb="7" eb="10">
      <t>キョウギカイ</t>
    </rPh>
    <rPh sb="11" eb="13">
      <t>ウンエイ</t>
    </rPh>
    <rPh sb="13" eb="15">
      <t>シエン</t>
    </rPh>
    <phoneticPr fontId="4"/>
  </si>
  <si>
    <t>農業共済事業の運営支援</t>
    <rPh sb="0" eb="2">
      <t>ノウギョウ</t>
    </rPh>
    <rPh sb="2" eb="4">
      <t>キョウサイ</t>
    </rPh>
    <rPh sb="4" eb="6">
      <t>ジギョウ</t>
    </rPh>
    <rPh sb="7" eb="11">
      <t>ウンエイシエン</t>
    </rPh>
    <phoneticPr fontId="4"/>
  </si>
  <si>
    <t>新見市農業共済事業特別会計</t>
    <rPh sb="0" eb="3">
      <t>ニイミシ</t>
    </rPh>
    <rPh sb="7" eb="9">
      <t>ジギョウ</t>
    </rPh>
    <rPh sb="9" eb="11">
      <t>トクベツ</t>
    </rPh>
    <rPh sb="11" eb="13">
      <t>カイケイ</t>
    </rPh>
    <phoneticPr fontId="4"/>
  </si>
  <si>
    <t>市内バス路線の維持</t>
    <rPh sb="0" eb="2">
      <t>シナイ</t>
    </rPh>
    <rPh sb="4" eb="6">
      <t>ロセン</t>
    </rPh>
    <rPh sb="7" eb="9">
      <t>イジ</t>
    </rPh>
    <phoneticPr fontId="4"/>
  </si>
  <si>
    <t>事業者</t>
    <rPh sb="0" eb="3">
      <t>ジギョウシャ</t>
    </rPh>
    <phoneticPr fontId="4"/>
  </si>
  <si>
    <t>岡山県市町村総合事務組合に対する負担金</t>
    <rPh sb="0" eb="3">
      <t>オカヤマケン</t>
    </rPh>
    <rPh sb="3" eb="6">
      <t>シチョウソン</t>
    </rPh>
    <rPh sb="6" eb="8">
      <t>ソウゴウ</t>
    </rPh>
    <rPh sb="8" eb="10">
      <t>ジム</t>
    </rPh>
    <rPh sb="10" eb="12">
      <t>クミアイ</t>
    </rPh>
    <rPh sb="13" eb="14">
      <t>タイ</t>
    </rPh>
    <rPh sb="16" eb="19">
      <t>フタンキン</t>
    </rPh>
    <phoneticPr fontId="4"/>
  </si>
  <si>
    <t>支給対象団体</t>
    <rPh sb="0" eb="2">
      <t>シキュウ</t>
    </rPh>
    <rPh sb="2" eb="4">
      <t>タイショウ</t>
    </rPh>
    <rPh sb="4" eb="6">
      <t>ダンタイ</t>
    </rPh>
    <phoneticPr fontId="4"/>
  </si>
  <si>
    <t>中山間地域等における農業生産活動の支援</t>
    <rPh sb="0" eb="1">
      <t>チュウ</t>
    </rPh>
    <rPh sb="1" eb="3">
      <t>サンカン</t>
    </rPh>
    <rPh sb="3" eb="5">
      <t>チイキ</t>
    </rPh>
    <rPh sb="5" eb="6">
      <t>トウ</t>
    </rPh>
    <rPh sb="10" eb="12">
      <t>ノウギョウ</t>
    </rPh>
    <rPh sb="12" eb="14">
      <t>セイサン</t>
    </rPh>
    <rPh sb="14" eb="16">
      <t>カツドウ</t>
    </rPh>
    <rPh sb="17" eb="19">
      <t>シエン</t>
    </rPh>
    <phoneticPr fontId="4"/>
  </si>
  <si>
    <t>森林整備地域活動支援交付金</t>
    <phoneticPr fontId="4"/>
  </si>
  <si>
    <t>協定対象となった森林における森林整備活動の支援</t>
    <rPh sb="21" eb="23">
      <t>シエン</t>
    </rPh>
    <phoneticPr fontId="4"/>
  </si>
  <si>
    <t>新見市シルバー人材センターの運営支援</t>
    <rPh sb="0" eb="3">
      <t>ニイミシ</t>
    </rPh>
    <rPh sb="7" eb="9">
      <t>ジンザイ</t>
    </rPh>
    <rPh sb="14" eb="16">
      <t>ウンエイ</t>
    </rPh>
    <rPh sb="16" eb="18">
      <t>シエン</t>
    </rPh>
    <phoneticPr fontId="4"/>
  </si>
  <si>
    <t>看護学生の奨学支援</t>
    <rPh sb="0" eb="2">
      <t>カンゴ</t>
    </rPh>
    <rPh sb="2" eb="4">
      <t>ガクセイ</t>
    </rPh>
    <rPh sb="5" eb="7">
      <t>ショウガク</t>
    </rPh>
    <rPh sb="7" eb="9">
      <t>シエン</t>
    </rPh>
    <phoneticPr fontId="4"/>
  </si>
  <si>
    <t>新見市観光協会の運営支援</t>
    <rPh sb="0" eb="3">
      <t>ニイミシ</t>
    </rPh>
    <rPh sb="3" eb="5">
      <t>カンコウ</t>
    </rPh>
    <rPh sb="5" eb="7">
      <t>キョウカイ</t>
    </rPh>
    <rPh sb="8" eb="10">
      <t>ウンエイ</t>
    </rPh>
    <rPh sb="10" eb="12">
      <t>シエン</t>
    </rPh>
    <phoneticPr fontId="4"/>
  </si>
  <si>
    <t>鳥獣被害防止対策協議会の運営支援</t>
    <rPh sb="0" eb="2">
      <t>チョウジュウ</t>
    </rPh>
    <rPh sb="2" eb="4">
      <t>ヒガイ</t>
    </rPh>
    <rPh sb="4" eb="6">
      <t>ボウシ</t>
    </rPh>
    <rPh sb="6" eb="8">
      <t>タイサク</t>
    </rPh>
    <rPh sb="8" eb="11">
      <t>キョウギカイ</t>
    </rPh>
    <rPh sb="12" eb="16">
      <t>ウンエイシエン</t>
    </rPh>
    <phoneticPr fontId="4"/>
  </si>
  <si>
    <t>認可外保育所の運営支援</t>
    <rPh sb="0" eb="2">
      <t>ニンカ</t>
    </rPh>
    <rPh sb="2" eb="3">
      <t>ガイ</t>
    </rPh>
    <rPh sb="3" eb="5">
      <t>ホイク</t>
    </rPh>
    <rPh sb="5" eb="6">
      <t>ショ</t>
    </rPh>
    <rPh sb="7" eb="9">
      <t>ウンエイ</t>
    </rPh>
    <rPh sb="9" eb="11">
      <t>シエン</t>
    </rPh>
    <phoneticPr fontId="4"/>
  </si>
  <si>
    <t>岡山県後期高齢者医療広域連合に対する負担金</t>
    <rPh sb="15" eb="16">
      <t>タイ</t>
    </rPh>
    <phoneticPr fontId="4"/>
  </si>
  <si>
    <t>中小企業の経営支援</t>
    <rPh sb="0" eb="2">
      <t>チュウショウ</t>
    </rPh>
    <rPh sb="2" eb="4">
      <t>キギョウ</t>
    </rPh>
    <rPh sb="5" eb="7">
      <t>ケイエイ</t>
    </rPh>
    <rPh sb="7" eb="9">
      <t>シエン</t>
    </rPh>
    <phoneticPr fontId="4"/>
  </si>
  <si>
    <t>新見市シルバー人材センター</t>
    <phoneticPr fontId="4"/>
  </si>
  <si>
    <t>★★★★★★★★以下集計用★★★★★★★★</t>
    <rPh sb="8" eb="10">
      <t>イカ</t>
    </rPh>
    <rPh sb="10" eb="13">
      <t>シュウケイヨウ</t>
    </rPh>
    <phoneticPr fontId="4"/>
  </si>
  <si>
    <t>★一般会計</t>
    <rPh sb="1" eb="3">
      <t>イッパン</t>
    </rPh>
    <rPh sb="3" eb="5">
      <t>カイケイ</t>
    </rPh>
    <phoneticPr fontId="4"/>
  </si>
  <si>
    <t>★診療所</t>
    <rPh sb="1" eb="4">
      <t>シンリョウショ</t>
    </rPh>
    <phoneticPr fontId="4"/>
  </si>
  <si>
    <t>現金・預金</t>
    <rPh sb="0" eb="2">
      <t>ゲンキン</t>
    </rPh>
    <rPh sb="3" eb="5">
      <t>ヨキン</t>
    </rPh>
    <phoneticPr fontId="2"/>
  </si>
  <si>
    <t>その他</t>
    <rPh sb="2" eb="3">
      <t>タ</t>
    </rPh>
    <phoneticPr fontId="7"/>
  </si>
  <si>
    <t>●シート名がローマ数字に数値を入力（円単位）すると、シート名がアラビア数字（千円単位）が自動でできる</t>
    <rPh sb="4" eb="5">
      <t>メイ</t>
    </rPh>
    <rPh sb="9" eb="11">
      <t>スウジ</t>
    </rPh>
    <rPh sb="12" eb="14">
      <t>スウチ</t>
    </rPh>
    <rPh sb="15" eb="17">
      <t>ニュウリョク</t>
    </rPh>
    <rPh sb="18" eb="19">
      <t>エン</t>
    </rPh>
    <rPh sb="19" eb="21">
      <t>タンイ</t>
    </rPh>
    <rPh sb="29" eb="30">
      <t>メイ</t>
    </rPh>
    <rPh sb="35" eb="37">
      <t>スウジ</t>
    </rPh>
    <rPh sb="38" eb="40">
      <t>センエン</t>
    </rPh>
    <rPh sb="40" eb="42">
      <t>タンイ</t>
    </rPh>
    <rPh sb="44" eb="46">
      <t>ジドウ</t>
    </rPh>
    <phoneticPr fontId="4"/>
  </si>
  <si>
    <t>固定資産台帳システムから出力した帳票（有形固定資産の明細・有形固定資産の行政目的別明細）の数値を転記</t>
    <rPh sb="0" eb="2">
      <t>コテイ</t>
    </rPh>
    <rPh sb="2" eb="4">
      <t>シサン</t>
    </rPh>
    <rPh sb="4" eb="6">
      <t>ダイチョウ</t>
    </rPh>
    <rPh sb="12" eb="14">
      <t>シュツリョク</t>
    </rPh>
    <rPh sb="16" eb="18">
      <t>チョウヒョウ</t>
    </rPh>
    <rPh sb="19" eb="25">
      <t>ユウケイコテイシサン</t>
    </rPh>
    <rPh sb="26" eb="28">
      <t>メイサイ</t>
    </rPh>
    <rPh sb="29" eb="31">
      <t>ユウケイ</t>
    </rPh>
    <rPh sb="31" eb="33">
      <t>コテイ</t>
    </rPh>
    <rPh sb="33" eb="35">
      <t>シサン</t>
    </rPh>
    <rPh sb="36" eb="40">
      <t>ギョウセイモクテキ</t>
    </rPh>
    <rPh sb="40" eb="41">
      <t>ベツ</t>
    </rPh>
    <rPh sb="41" eb="43">
      <t>メイサイ</t>
    </rPh>
    <rPh sb="45" eb="47">
      <t>スウチ</t>
    </rPh>
    <rPh sb="48" eb="50">
      <t>テンキ</t>
    </rPh>
    <phoneticPr fontId="4"/>
  </si>
  <si>
    <t>出資金ファイルの数値を転記</t>
    <rPh sb="0" eb="3">
      <t>シュッシキン</t>
    </rPh>
    <rPh sb="8" eb="10">
      <t>スウチ</t>
    </rPh>
    <rPh sb="11" eb="13">
      <t>テンキ</t>
    </rPh>
    <phoneticPr fontId="4"/>
  </si>
  <si>
    <t>市営住宅基金</t>
    <rPh sb="0" eb="2">
      <t>シエイ</t>
    </rPh>
    <rPh sb="2" eb="4">
      <t>ジュウタク</t>
    </rPh>
    <rPh sb="4" eb="6">
      <t>キキン</t>
    </rPh>
    <phoneticPr fontId="2"/>
  </si>
  <si>
    <t>市営住宅基金</t>
    <rPh sb="0" eb="4">
      <t>シエイジュウタク</t>
    </rPh>
    <rPh sb="4" eb="6">
      <t>キキン</t>
    </rPh>
    <phoneticPr fontId="2"/>
  </si>
  <si>
    <t>決算書の「基金の決算年度末総現在高の内訳」を参考に数値を転記</t>
    <rPh sb="0" eb="3">
      <t>ケッサンショ</t>
    </rPh>
    <rPh sb="5" eb="7">
      <t>キキン</t>
    </rPh>
    <rPh sb="8" eb="10">
      <t>ケッサン</t>
    </rPh>
    <rPh sb="10" eb="13">
      <t>ネンドマツ</t>
    </rPh>
    <rPh sb="13" eb="14">
      <t>ソウ</t>
    </rPh>
    <rPh sb="14" eb="17">
      <t>ゲンザイダカ</t>
    </rPh>
    <rPh sb="18" eb="20">
      <t>ウチワケ</t>
    </rPh>
    <rPh sb="22" eb="24">
      <t>サンコウ</t>
    </rPh>
    <rPh sb="25" eb="27">
      <t>スウチ</t>
    </rPh>
    <rPh sb="28" eb="30">
      <t>テンキ</t>
    </rPh>
    <phoneticPr fontId="4"/>
  </si>
  <si>
    <t>＊土地開発基金の不動産等については、BS固定資産に計上しているため、基金の内訳からは除くこと</t>
    <rPh sb="1" eb="3">
      <t>トチ</t>
    </rPh>
    <rPh sb="3" eb="5">
      <t>カイハツ</t>
    </rPh>
    <rPh sb="5" eb="7">
      <t>キキン</t>
    </rPh>
    <rPh sb="8" eb="11">
      <t>フドウサン</t>
    </rPh>
    <rPh sb="11" eb="12">
      <t>トウ</t>
    </rPh>
    <rPh sb="20" eb="22">
      <t>コテイ</t>
    </rPh>
    <rPh sb="22" eb="24">
      <t>シサン</t>
    </rPh>
    <rPh sb="25" eb="27">
      <t>ケイジョウ</t>
    </rPh>
    <rPh sb="34" eb="36">
      <t>キキン</t>
    </rPh>
    <rPh sb="37" eb="39">
      <t>ウチワケ</t>
    </rPh>
    <rPh sb="42" eb="43">
      <t>ノゾ</t>
    </rPh>
    <phoneticPr fontId="4"/>
  </si>
  <si>
    <t>シートⅣ　⑤貸付金の明細について</t>
    <rPh sb="6" eb="8">
      <t>カシツケ</t>
    </rPh>
    <rPh sb="8" eb="9">
      <t>キン</t>
    </rPh>
    <rPh sb="10" eb="12">
      <t>メイサイ</t>
    </rPh>
    <phoneticPr fontId="4"/>
  </si>
  <si>
    <t>シートⅠ　①有形固定資産の明細、②有形固定資産の目的別明細について</t>
    <rPh sb="6" eb="12">
      <t>ユウケイコテイシサン</t>
    </rPh>
    <rPh sb="13" eb="15">
      <t>メイサイ</t>
    </rPh>
    <rPh sb="17" eb="23">
      <t>ユウケイコテイシサン</t>
    </rPh>
    <rPh sb="24" eb="26">
      <t>モクテキ</t>
    </rPh>
    <rPh sb="26" eb="27">
      <t>ベツ</t>
    </rPh>
    <rPh sb="27" eb="29">
      <t>メイサイ</t>
    </rPh>
    <phoneticPr fontId="4"/>
  </si>
  <si>
    <t>シートⅡ　③投資及び出資金の明細について</t>
    <rPh sb="6" eb="8">
      <t>トウシ</t>
    </rPh>
    <rPh sb="8" eb="9">
      <t>オヨ</t>
    </rPh>
    <rPh sb="10" eb="13">
      <t>シュッシキン</t>
    </rPh>
    <rPh sb="14" eb="16">
      <t>メイサイ</t>
    </rPh>
    <phoneticPr fontId="4"/>
  </si>
  <si>
    <t>シートⅢ　④基金の明細について</t>
    <rPh sb="6" eb="8">
      <t>キキン</t>
    </rPh>
    <rPh sb="9" eb="11">
      <t>メイサイ</t>
    </rPh>
    <phoneticPr fontId="4"/>
  </si>
  <si>
    <t>大学施設整備費貸付金</t>
    <rPh sb="0" eb="10">
      <t>ダイガクシセツセイビヒカシツケキン</t>
    </rPh>
    <phoneticPr fontId="2"/>
  </si>
  <si>
    <t>シートⅣ　⑥長期延滞債権の明細について</t>
    <rPh sb="6" eb="12">
      <t>チョウキエンタイサイケン</t>
    </rPh>
    <rPh sb="13" eb="15">
      <t>メイサイ</t>
    </rPh>
    <phoneticPr fontId="4"/>
  </si>
  <si>
    <t>貸借対照表計上額については、別表4-2-3、4-2-4の数値を転記</t>
    <rPh sb="0" eb="5">
      <t>タイシャクタイショウヒョウ</t>
    </rPh>
    <rPh sb="5" eb="7">
      <t>ケイジョウ</t>
    </rPh>
    <rPh sb="7" eb="8">
      <t>ガク</t>
    </rPh>
    <rPh sb="14" eb="16">
      <t>ベッピョウ</t>
    </rPh>
    <rPh sb="28" eb="30">
      <t>スウチ</t>
    </rPh>
    <rPh sb="31" eb="33">
      <t>テンキ</t>
    </rPh>
    <phoneticPr fontId="4"/>
  </si>
  <si>
    <t>徴収不能引当金計上額については、未収金ファイルの数値を転記</t>
    <rPh sb="0" eb="7">
      <t>チョウシュウフノウヒキアテキン</t>
    </rPh>
    <rPh sb="7" eb="9">
      <t>ケイジョウ</t>
    </rPh>
    <rPh sb="9" eb="10">
      <t>ガク</t>
    </rPh>
    <rPh sb="16" eb="19">
      <t>ミシュウキン</t>
    </rPh>
    <rPh sb="24" eb="26">
      <t>スウチ</t>
    </rPh>
    <rPh sb="27" eb="29">
      <t>テンキ</t>
    </rPh>
    <phoneticPr fontId="4"/>
  </si>
  <si>
    <t>貸借対照表計上額については、別表4-2-2の数値を転記</t>
    <rPh sb="0" eb="2">
      <t>タイシャク</t>
    </rPh>
    <rPh sb="2" eb="5">
      <t>タイショウヒョウ</t>
    </rPh>
    <rPh sb="5" eb="7">
      <t>ケイジョウ</t>
    </rPh>
    <rPh sb="7" eb="8">
      <t>ガク</t>
    </rPh>
    <rPh sb="14" eb="16">
      <t>ベッピョウ</t>
    </rPh>
    <rPh sb="22" eb="24">
      <t>スウチ</t>
    </rPh>
    <rPh sb="25" eb="27">
      <t>テンキ</t>
    </rPh>
    <phoneticPr fontId="4"/>
  </si>
  <si>
    <t>シートⅣ　⑦未収金の明細について</t>
    <rPh sb="6" eb="9">
      <t>ミシュウキン</t>
    </rPh>
    <rPh sb="10" eb="12">
      <t>メイサイ</t>
    </rPh>
    <phoneticPr fontId="4"/>
  </si>
  <si>
    <t>貸借対照表計上額については、別表4-2-1の数値を転記</t>
    <rPh sb="0" eb="2">
      <t>タイシャク</t>
    </rPh>
    <rPh sb="2" eb="5">
      <t>タイショウヒョウ</t>
    </rPh>
    <rPh sb="5" eb="7">
      <t>ケイジョウ</t>
    </rPh>
    <rPh sb="7" eb="8">
      <t>ガク</t>
    </rPh>
    <rPh sb="14" eb="16">
      <t>ベッピョウ</t>
    </rPh>
    <rPh sb="22" eb="24">
      <t>スウチ</t>
    </rPh>
    <rPh sb="25" eb="27">
      <t>テンキ</t>
    </rPh>
    <phoneticPr fontId="4"/>
  </si>
  <si>
    <t>起債管理システムから出力した帳票の数値を転記</t>
    <rPh sb="0" eb="4">
      <t>キサイカンリ</t>
    </rPh>
    <rPh sb="10" eb="12">
      <t>シュツリョク</t>
    </rPh>
    <rPh sb="14" eb="16">
      <t>チョウヒョウ</t>
    </rPh>
    <rPh sb="17" eb="19">
      <t>スウチ</t>
    </rPh>
    <rPh sb="20" eb="22">
      <t>テンキ</t>
    </rPh>
    <phoneticPr fontId="4"/>
  </si>
  <si>
    <t>地方債内訳ファイルから数値を転記</t>
    <rPh sb="0" eb="3">
      <t>チホウサイ</t>
    </rPh>
    <rPh sb="3" eb="5">
      <t>ウチワケ</t>
    </rPh>
    <rPh sb="11" eb="13">
      <t>スウチ</t>
    </rPh>
    <rPh sb="14" eb="16">
      <t>テンキ</t>
    </rPh>
    <phoneticPr fontId="4"/>
  </si>
  <si>
    <t>①地方債（借入先別）の明細</t>
    <rPh sb="1" eb="3">
      <t>チホウ</t>
    </rPh>
    <rPh sb="3" eb="4">
      <t>サイ</t>
    </rPh>
    <rPh sb="5" eb="7">
      <t>カリイレ</t>
    </rPh>
    <rPh sb="7" eb="8">
      <t>サキ</t>
    </rPh>
    <rPh sb="8" eb="9">
      <t>ベツ</t>
    </rPh>
    <rPh sb="11" eb="13">
      <t>メイサイ</t>
    </rPh>
    <phoneticPr fontId="16"/>
  </si>
  <si>
    <t>（単位：円）</t>
    <rPh sb="1" eb="3">
      <t>タンイ</t>
    </rPh>
    <rPh sb="4" eb="5">
      <t>エン</t>
    </rPh>
    <phoneticPr fontId="16"/>
  </si>
  <si>
    <t>地方債残高</t>
    <rPh sb="0" eb="3">
      <t>チホウサイ</t>
    </rPh>
    <rPh sb="3" eb="5">
      <t>ザンダカ</t>
    </rPh>
    <phoneticPr fontId="16"/>
  </si>
  <si>
    <t>政府資金</t>
    <rPh sb="0" eb="2">
      <t>セイフ</t>
    </rPh>
    <rPh sb="2" eb="4">
      <t>シキン</t>
    </rPh>
    <phoneticPr fontId="16"/>
  </si>
  <si>
    <t>市中銀行</t>
    <rPh sb="0" eb="2">
      <t>シチュウ</t>
    </rPh>
    <rPh sb="2" eb="4">
      <t>ギンコウ</t>
    </rPh>
    <phoneticPr fontId="16"/>
  </si>
  <si>
    <t>市場公募債</t>
    <rPh sb="0" eb="2">
      <t>シジョウ</t>
    </rPh>
    <rPh sb="2" eb="5">
      <t>コウボサイ</t>
    </rPh>
    <phoneticPr fontId="16"/>
  </si>
  <si>
    <t>その他</t>
    <rPh sb="2" eb="3">
      <t>タ</t>
    </rPh>
    <phoneticPr fontId="16"/>
  </si>
  <si>
    <t>うち１年以内償還予定</t>
    <rPh sb="3" eb="4">
      <t>ネン</t>
    </rPh>
    <rPh sb="4" eb="6">
      <t>イナイ</t>
    </rPh>
    <rPh sb="6" eb="8">
      <t>ショウカン</t>
    </rPh>
    <rPh sb="8" eb="10">
      <t>ヨテイ</t>
    </rPh>
    <phoneticPr fontId="16"/>
  </si>
  <si>
    <t>うち共同発行債</t>
    <rPh sb="2" eb="4">
      <t>キョウドウ</t>
    </rPh>
    <rPh sb="4" eb="6">
      <t>ハッコウ</t>
    </rPh>
    <rPh sb="6" eb="7">
      <t>サイ</t>
    </rPh>
    <phoneticPr fontId="16"/>
  </si>
  <si>
    <t>うち住民公募債</t>
    <rPh sb="2" eb="4">
      <t>ジュウミン</t>
    </rPh>
    <rPh sb="4" eb="7">
      <t>コウボサイ</t>
    </rPh>
    <phoneticPr fontId="16"/>
  </si>
  <si>
    <t>合計</t>
    <rPh sb="0" eb="2">
      <t>ゴウケイ</t>
    </rPh>
    <phoneticPr fontId="16"/>
  </si>
  <si>
    <t>退職手当債</t>
    <rPh sb="0" eb="4">
      <t>タイショクテアテ</t>
    </rPh>
    <rPh sb="4" eb="5">
      <t>サイ</t>
    </rPh>
    <phoneticPr fontId="8"/>
  </si>
  <si>
    <t>★診療所特会</t>
    <rPh sb="1" eb="4">
      <t>シンリョウショ</t>
    </rPh>
    <rPh sb="4" eb="5">
      <t>トク</t>
    </rPh>
    <rPh sb="5" eb="6">
      <t>カイ</t>
    </rPh>
    <phoneticPr fontId="4"/>
  </si>
  <si>
    <t>シートⅤ　①地方債（借入先）の明細について</t>
    <rPh sb="6" eb="9">
      <t>チホウサイ</t>
    </rPh>
    <rPh sb="10" eb="12">
      <t>カリイレ</t>
    </rPh>
    <rPh sb="12" eb="13">
      <t>サキ</t>
    </rPh>
    <rPh sb="15" eb="17">
      <t>メイサイ</t>
    </rPh>
    <phoneticPr fontId="4"/>
  </si>
  <si>
    <t>地方公共団体
金融機構</t>
    <rPh sb="0" eb="2">
      <t>チホウ</t>
    </rPh>
    <rPh sb="2" eb="4">
      <t>コウキョウ</t>
    </rPh>
    <rPh sb="4" eb="6">
      <t>ダンタイ</t>
    </rPh>
    <rPh sb="7" eb="9">
      <t>キンユウ</t>
    </rPh>
    <rPh sb="9" eb="11">
      <t>キコウ</t>
    </rPh>
    <phoneticPr fontId="16"/>
  </si>
  <si>
    <t>その他の
金融機関</t>
    <rPh sb="2" eb="3">
      <t>タ</t>
    </rPh>
    <rPh sb="5" eb="7">
      <t>キンユウ</t>
    </rPh>
    <rPh sb="7" eb="9">
      <t>キカン</t>
    </rPh>
    <phoneticPr fontId="16"/>
  </si>
  <si>
    <t>シートⅤ　②地方債（利率別）の明細、③地方債（返済期間別）の明細について</t>
    <rPh sb="6" eb="9">
      <t>チホウサイ</t>
    </rPh>
    <rPh sb="10" eb="12">
      <t>リリツ</t>
    </rPh>
    <rPh sb="12" eb="13">
      <t>ベツ</t>
    </rPh>
    <rPh sb="15" eb="17">
      <t>メイサイ</t>
    </rPh>
    <rPh sb="23" eb="25">
      <t>ヘンサイ</t>
    </rPh>
    <rPh sb="25" eb="27">
      <t>キカン</t>
    </rPh>
    <phoneticPr fontId="4"/>
  </si>
  <si>
    <t>シートⅥ　④引当金の明細</t>
    <rPh sb="6" eb="8">
      <t>ヒキアテ</t>
    </rPh>
    <rPh sb="8" eb="9">
      <t>キン</t>
    </rPh>
    <rPh sb="10" eb="12">
      <t>メイサイ</t>
    </rPh>
    <phoneticPr fontId="4"/>
  </si>
  <si>
    <t>別表4-7の数値を転記</t>
    <rPh sb="0" eb="2">
      <t>ベッピョウ</t>
    </rPh>
    <rPh sb="6" eb="8">
      <t>スウチ</t>
    </rPh>
    <rPh sb="9" eb="11">
      <t>テンキ</t>
    </rPh>
    <phoneticPr fontId="4"/>
  </si>
  <si>
    <t>シートⅦ　補助金等の明細について</t>
    <phoneticPr fontId="4"/>
  </si>
  <si>
    <t>システムから「補助金等」に係る総勘定元帳を出力し、数値を拾う</t>
    <rPh sb="7" eb="10">
      <t>ホジョキン</t>
    </rPh>
    <rPh sb="10" eb="11">
      <t>トウ</t>
    </rPh>
    <rPh sb="13" eb="14">
      <t>カカ</t>
    </rPh>
    <rPh sb="15" eb="18">
      <t>ソウカンジョウ</t>
    </rPh>
    <rPh sb="18" eb="20">
      <t>モトチョウ</t>
    </rPh>
    <rPh sb="21" eb="23">
      <t>シュツリョク</t>
    </rPh>
    <rPh sb="25" eb="27">
      <t>スウチ</t>
    </rPh>
    <rPh sb="28" eb="29">
      <t>ヒロ</t>
    </rPh>
    <phoneticPr fontId="4"/>
  </si>
  <si>
    <t>肉用牛生産条件特別整備事業補助金</t>
    <phoneticPr fontId="4"/>
  </si>
  <si>
    <t>農業用施設機能回復事業補助金</t>
  </si>
  <si>
    <t>畜産環境整備事業補助金</t>
  </si>
  <si>
    <t>和牛改良事業補助金</t>
    <rPh sb="0" eb="2">
      <t>ワギュウ</t>
    </rPh>
    <rPh sb="2" eb="4">
      <t>カイリョウ</t>
    </rPh>
    <rPh sb="4" eb="6">
      <t>ジギョウ</t>
    </rPh>
    <rPh sb="6" eb="9">
      <t>ホジョキン</t>
    </rPh>
    <phoneticPr fontId="4"/>
  </si>
  <si>
    <t>子牛生産奨励事業補助金</t>
  </si>
  <si>
    <t>農業用施設整備事業補助金</t>
    <rPh sb="0" eb="3">
      <t>ノウギョウヨウ</t>
    </rPh>
    <rPh sb="3" eb="5">
      <t>シセツ</t>
    </rPh>
    <rPh sb="5" eb="7">
      <t>セイビ</t>
    </rPh>
    <rPh sb="7" eb="9">
      <t>ジギョウ</t>
    </rPh>
    <rPh sb="9" eb="12">
      <t>ホジョキン</t>
    </rPh>
    <phoneticPr fontId="4"/>
  </si>
  <si>
    <t>生活基盤私道整備事業補助金</t>
    <rPh sb="0" eb="2">
      <t>セイカツ</t>
    </rPh>
    <rPh sb="2" eb="4">
      <t>キバン</t>
    </rPh>
    <rPh sb="4" eb="6">
      <t>シドウ</t>
    </rPh>
    <rPh sb="6" eb="13">
      <t>セイビジギョウホジョキン</t>
    </rPh>
    <phoneticPr fontId="4"/>
  </si>
  <si>
    <t>　その他の内訳</t>
    <rPh sb="3" eb="4">
      <t>タ</t>
    </rPh>
    <rPh sb="5" eb="7">
      <t>ウチワケ</t>
    </rPh>
    <phoneticPr fontId="4"/>
  </si>
  <si>
    <t xml:space="preserve">
他団体への公共施設等整備補助金等（所有外資産分）</t>
    <phoneticPr fontId="4"/>
  </si>
  <si>
    <t>太陽光発電システム設置補助金</t>
    <rPh sb="0" eb="3">
      <t>タイヨウコウ</t>
    </rPh>
    <rPh sb="3" eb="5">
      <t>ハツデン</t>
    </rPh>
    <rPh sb="9" eb="11">
      <t>セッチ</t>
    </rPh>
    <rPh sb="11" eb="14">
      <t>ホジョキン</t>
    </rPh>
    <phoneticPr fontId="4"/>
  </si>
  <si>
    <t>太陽熱温水器設置補助金</t>
    <rPh sb="0" eb="3">
      <t>タイヨウネツ</t>
    </rPh>
    <rPh sb="3" eb="6">
      <t>オンスイキ</t>
    </rPh>
    <rPh sb="6" eb="8">
      <t>セッチ</t>
    </rPh>
    <rPh sb="8" eb="11">
      <t>ホジョキン</t>
    </rPh>
    <phoneticPr fontId="4"/>
  </si>
  <si>
    <t>「おおさ苑地域交流ホーム」建設元利補給補助金</t>
    <rPh sb="4" eb="5">
      <t>エン</t>
    </rPh>
    <rPh sb="5" eb="7">
      <t>チイキ</t>
    </rPh>
    <rPh sb="7" eb="9">
      <t>コウリュウ</t>
    </rPh>
    <rPh sb="13" eb="15">
      <t>ケンセツ</t>
    </rPh>
    <rPh sb="15" eb="17">
      <t>ガンリ</t>
    </rPh>
    <rPh sb="17" eb="19">
      <t>ホキュウ</t>
    </rPh>
    <rPh sb="19" eb="22">
      <t>ホジョキン</t>
    </rPh>
    <phoneticPr fontId="4"/>
  </si>
  <si>
    <t>※元金のみ</t>
    <rPh sb="1" eb="3">
      <t>ガンキン</t>
    </rPh>
    <phoneticPr fontId="4"/>
  </si>
  <si>
    <t>小規模ため池補強事業元利償還助成事業補助金</t>
    <rPh sb="0" eb="3">
      <t>ショウキボ</t>
    </rPh>
    <rPh sb="5" eb="6">
      <t>イケ</t>
    </rPh>
    <rPh sb="6" eb="8">
      <t>ホキョウ</t>
    </rPh>
    <rPh sb="8" eb="10">
      <t>ジギョウ</t>
    </rPh>
    <rPh sb="10" eb="12">
      <t>ガンリ</t>
    </rPh>
    <rPh sb="12" eb="14">
      <t>ショウカン</t>
    </rPh>
    <rPh sb="14" eb="16">
      <t>ジョセイ</t>
    </rPh>
    <rPh sb="16" eb="18">
      <t>ジギョウ</t>
    </rPh>
    <rPh sb="18" eb="21">
      <t>ホジョキン</t>
    </rPh>
    <phoneticPr fontId="4"/>
  </si>
  <si>
    <t>小規模基盤整備事業元利償還助成事業補助金</t>
    <rPh sb="0" eb="3">
      <t>ショウキボ</t>
    </rPh>
    <rPh sb="3" eb="5">
      <t>キバン</t>
    </rPh>
    <rPh sb="5" eb="7">
      <t>セイビ</t>
    </rPh>
    <rPh sb="7" eb="9">
      <t>ジギョウ</t>
    </rPh>
    <rPh sb="9" eb="11">
      <t>ガンリ</t>
    </rPh>
    <rPh sb="11" eb="13">
      <t>ショウカン</t>
    </rPh>
    <rPh sb="13" eb="15">
      <t>ジョセイ</t>
    </rPh>
    <rPh sb="15" eb="17">
      <t>ジギョウ</t>
    </rPh>
    <rPh sb="17" eb="20">
      <t>ホジョキン</t>
    </rPh>
    <phoneticPr fontId="4"/>
  </si>
  <si>
    <t>新見の森と匠を活かす家づくり支援事業補助金</t>
    <phoneticPr fontId="4"/>
  </si>
  <si>
    <t>地域共生推進センター棟の建設に対する負担金</t>
    <rPh sb="0" eb="2">
      <t>チイキ</t>
    </rPh>
    <rPh sb="2" eb="4">
      <t>キョウセイ</t>
    </rPh>
    <rPh sb="4" eb="6">
      <t>スイシン</t>
    </rPh>
    <rPh sb="10" eb="11">
      <t>トウ</t>
    </rPh>
    <rPh sb="12" eb="14">
      <t>ケンセツ</t>
    </rPh>
    <rPh sb="15" eb="16">
      <t>タイ</t>
    </rPh>
    <rPh sb="18" eb="21">
      <t>フタンキン</t>
    </rPh>
    <phoneticPr fontId="4"/>
  </si>
  <si>
    <t>企業立地促進奨励金</t>
    <phoneticPr fontId="4"/>
  </si>
  <si>
    <t>産業の活性化と雇用機会の拡大</t>
    <rPh sb="0" eb="2">
      <t>サンギョウ</t>
    </rPh>
    <rPh sb="3" eb="6">
      <t>カッセイカ</t>
    </rPh>
    <rPh sb="7" eb="9">
      <t>コヨウ</t>
    </rPh>
    <rPh sb="9" eb="11">
      <t>キカイ</t>
    </rPh>
    <rPh sb="12" eb="14">
      <t>カクダイ</t>
    </rPh>
    <phoneticPr fontId="4"/>
  </si>
  <si>
    <t>農林畜産漁業創業支援奨励金</t>
    <phoneticPr fontId="4"/>
  </si>
  <si>
    <t>農林水産漁業の振興と６次産業化</t>
    <rPh sb="0" eb="2">
      <t>ノウリン</t>
    </rPh>
    <rPh sb="2" eb="4">
      <t>スイサン</t>
    </rPh>
    <rPh sb="4" eb="6">
      <t>ギョギョウ</t>
    </rPh>
    <rPh sb="7" eb="9">
      <t>シンコウ</t>
    </rPh>
    <rPh sb="11" eb="12">
      <t>ジ</t>
    </rPh>
    <rPh sb="12" eb="15">
      <t>サンギョウカ</t>
    </rPh>
    <phoneticPr fontId="4"/>
  </si>
  <si>
    <t>（参考）</t>
    <rPh sb="1" eb="3">
      <t>サンコウ</t>
    </rPh>
    <phoneticPr fontId="4"/>
  </si>
  <si>
    <t>ＰＬ　補助金等＝</t>
    <rPh sb="3" eb="6">
      <t>ホジョキン</t>
    </rPh>
    <rPh sb="6" eb="7">
      <t>トウ</t>
    </rPh>
    <phoneticPr fontId="4"/>
  </si>
  <si>
    <t>シートⅧ　３　純資産変動計算書に関する明細について</t>
    <phoneticPr fontId="4"/>
  </si>
  <si>
    <t>＊基本的には前年度踏襲でOKだと思う</t>
    <rPh sb="1" eb="4">
      <t>キホンテキ</t>
    </rPh>
    <rPh sb="6" eb="9">
      <t>ゼンネンド</t>
    </rPh>
    <rPh sb="9" eb="11">
      <t>トウシュウ</t>
    </rPh>
    <rPh sb="16" eb="17">
      <t>オモ</t>
    </rPh>
    <phoneticPr fontId="4"/>
  </si>
  <si>
    <t>＊他団体への公共施設等整備補助金等（所有外資産分）については、決算統計21～23表のうち補助金で支出しているものを参考にする</t>
    <rPh sb="31" eb="33">
      <t>ケッサン</t>
    </rPh>
    <rPh sb="33" eb="35">
      <t>トウケイ</t>
    </rPh>
    <rPh sb="40" eb="41">
      <t>ヒョウ</t>
    </rPh>
    <rPh sb="44" eb="47">
      <t>ホジョキン</t>
    </rPh>
    <rPh sb="48" eb="50">
      <t>シシュツ</t>
    </rPh>
    <rPh sb="57" eb="59">
      <t>サンコウ</t>
    </rPh>
    <phoneticPr fontId="4"/>
  </si>
  <si>
    <t>一般会計NW国庫支出金</t>
    <rPh sb="0" eb="2">
      <t>イッパン</t>
    </rPh>
    <rPh sb="2" eb="4">
      <t>カイケイ</t>
    </rPh>
    <rPh sb="6" eb="8">
      <t>コッコ</t>
    </rPh>
    <rPh sb="8" eb="11">
      <t>シシュツキン</t>
    </rPh>
    <phoneticPr fontId="4"/>
  </si>
  <si>
    <t>一般会計NW県支出金</t>
    <rPh sb="0" eb="2">
      <t>イッパン</t>
    </rPh>
    <rPh sb="2" eb="4">
      <t>カイケイ</t>
    </rPh>
    <rPh sb="6" eb="7">
      <t>ケン</t>
    </rPh>
    <rPh sb="7" eb="10">
      <t>シシュツキン</t>
    </rPh>
    <phoneticPr fontId="4"/>
  </si>
  <si>
    <t xml:space="preserve"> ＝ 一般会計NW税収等と一致</t>
    <phoneticPr fontId="4"/>
  </si>
  <si>
    <t xml:space="preserve"> ＝ 一般会計NW国県等補助金と一致</t>
    <rPh sb="4" eb="6">
      <t>イッパン</t>
    </rPh>
    <rPh sb="6" eb="8">
      <t>カイケイ</t>
    </rPh>
    <rPh sb="10" eb="11">
      <t>クニ</t>
    </rPh>
    <rPh sb="11" eb="12">
      <t>ケン</t>
    </rPh>
    <rPh sb="12" eb="13">
      <t>トウ</t>
    </rPh>
    <rPh sb="13" eb="16">
      <t>ホジョキンイッチ</t>
    </rPh>
    <phoneticPr fontId="4"/>
  </si>
  <si>
    <t>（１）財源の明細について</t>
    <rPh sb="3" eb="5">
      <t>ザイゲン</t>
    </rPh>
    <rPh sb="6" eb="8">
      <t>メイサイ</t>
    </rPh>
    <phoneticPr fontId="4"/>
  </si>
  <si>
    <t xml:space="preserve"> ＝ 一般会計NW財源と一致</t>
    <rPh sb="4" eb="6">
      <t>イッパン</t>
    </rPh>
    <rPh sb="6" eb="8">
      <t>カイケイ</t>
    </rPh>
    <rPh sb="9" eb="11">
      <t>ザイゲン</t>
    </rPh>
    <rPh sb="12" eb="14">
      <t>イッチイッチ</t>
    </rPh>
    <phoneticPr fontId="4"/>
  </si>
  <si>
    <t>診療所特会NW国庫支出金</t>
    <rPh sb="0" eb="3">
      <t>シンリョウショ</t>
    </rPh>
    <rPh sb="3" eb="4">
      <t>トク</t>
    </rPh>
    <rPh sb="4" eb="5">
      <t>カイ</t>
    </rPh>
    <rPh sb="7" eb="9">
      <t>コッコ</t>
    </rPh>
    <rPh sb="9" eb="12">
      <t>シシュツキン</t>
    </rPh>
    <phoneticPr fontId="4"/>
  </si>
  <si>
    <t>診療所特会NW県支出金</t>
    <rPh sb="0" eb="3">
      <t>シンリョウショ</t>
    </rPh>
    <rPh sb="3" eb="4">
      <t>トク</t>
    </rPh>
    <rPh sb="4" eb="5">
      <t>カイ</t>
    </rPh>
    <rPh sb="7" eb="8">
      <t>ケン</t>
    </rPh>
    <rPh sb="8" eb="11">
      <t>シシュツキン</t>
    </rPh>
    <phoneticPr fontId="4"/>
  </si>
  <si>
    <t xml:space="preserve"> ＝ 診療所特会NW国県等補助金と一致</t>
    <rPh sb="3" eb="6">
      <t>シンリョウショ</t>
    </rPh>
    <rPh sb="6" eb="7">
      <t>トク</t>
    </rPh>
    <rPh sb="7" eb="8">
      <t>カイ</t>
    </rPh>
    <rPh sb="11" eb="12">
      <t>クニ</t>
    </rPh>
    <rPh sb="12" eb="13">
      <t>ケン</t>
    </rPh>
    <rPh sb="13" eb="14">
      <t>トウ</t>
    </rPh>
    <rPh sb="14" eb="17">
      <t>ホジョキンイッチ</t>
    </rPh>
    <phoneticPr fontId="4"/>
  </si>
  <si>
    <t xml:space="preserve"> ＝ 診療所特会NW税収等と一致</t>
    <rPh sb="3" eb="6">
      <t>シンリョウショ</t>
    </rPh>
    <rPh sb="6" eb="7">
      <t>トク</t>
    </rPh>
    <phoneticPr fontId="4"/>
  </si>
  <si>
    <t xml:space="preserve"> ＝ 診療所特会NW財源と一致</t>
    <rPh sb="3" eb="6">
      <t>シンリョウショ</t>
    </rPh>
    <rPh sb="6" eb="7">
      <t>トク</t>
    </rPh>
    <rPh sb="7" eb="8">
      <t>カイ</t>
    </rPh>
    <rPh sb="10" eb="12">
      <t>ザイゲン</t>
    </rPh>
    <rPh sb="13" eb="15">
      <t>イッチイッチ</t>
    </rPh>
    <phoneticPr fontId="4"/>
  </si>
  <si>
    <t>（２）財源情報の明細について</t>
    <rPh sb="3" eb="5">
      <t>ザイゲン</t>
    </rPh>
    <rPh sb="5" eb="7">
      <t>ジョウホウ</t>
    </rPh>
    <rPh sb="8" eb="10">
      <t>メイサイ</t>
    </rPh>
    <phoneticPr fontId="4"/>
  </si>
  <si>
    <t>（参考）地方公会計の活用の促進に関する研究会報告書を参考に数値を入力</t>
    <rPh sb="26" eb="28">
      <t>サンコウ</t>
    </rPh>
    <rPh sb="29" eb="31">
      <t>スウチ</t>
    </rPh>
    <rPh sb="32" eb="34">
      <t>ニュウリョク</t>
    </rPh>
    <phoneticPr fontId="4"/>
  </si>
  <si>
    <t xml:space="preserve"> ＝ BS現金預金と一致</t>
    <rPh sb="6" eb="10">
      <t>ゲンキンヨキンイッチ</t>
    </rPh>
    <phoneticPr fontId="4"/>
  </si>
  <si>
    <t>４　資金収支計算書の内容に関する明細</t>
    <phoneticPr fontId="4"/>
  </si>
  <si>
    <t>シートⅧ　４　資金収支計算書の内容に関する明細について</t>
    <phoneticPr fontId="4"/>
  </si>
  <si>
    <t>BSから数値を転記</t>
    <rPh sb="4" eb="6">
      <t>スウチ</t>
    </rPh>
    <rPh sb="7" eb="9">
      <t>テンキ</t>
    </rPh>
    <phoneticPr fontId="4"/>
  </si>
  <si>
    <t>哲多堆肥供給センター施設整備事業補助金</t>
    <phoneticPr fontId="4"/>
  </si>
  <si>
    <t>ふるさと特産物育成対策事業補助金</t>
    <phoneticPr fontId="4"/>
  </si>
  <si>
    <t>地域共生推進センター棟建設事業負担金</t>
    <phoneticPr fontId="4"/>
  </si>
  <si>
    <t>作業道開設事業補助金</t>
    <phoneticPr fontId="4"/>
  </si>
  <si>
    <t>後期高齢者医療療養給付費負担金</t>
    <phoneticPr fontId="4"/>
  </si>
  <si>
    <t>新見市社会福祉協議会補助金</t>
    <phoneticPr fontId="4"/>
  </si>
  <si>
    <t>岡山県市町村総合事務組合負担金</t>
    <phoneticPr fontId="4"/>
  </si>
  <si>
    <t>商工業振興事業補助金</t>
    <rPh sb="0" eb="3">
      <t>ショウコウギョウ</t>
    </rPh>
    <rPh sb="3" eb="5">
      <t>シンコウ</t>
    </rPh>
    <rPh sb="5" eb="7">
      <t>ジギョウ</t>
    </rPh>
    <rPh sb="7" eb="10">
      <t>ホジョキン</t>
    </rPh>
    <phoneticPr fontId="4"/>
  </si>
  <si>
    <t>介護学生の奨学支援</t>
    <rPh sb="0" eb="2">
      <t>カイゴ</t>
    </rPh>
    <rPh sb="2" eb="4">
      <t>ガクセイ</t>
    </rPh>
    <rPh sb="5" eb="7">
      <t>ショウガク</t>
    </rPh>
    <rPh sb="7" eb="9">
      <t>シエン</t>
    </rPh>
    <phoneticPr fontId="4"/>
  </si>
  <si>
    <t>介護学生奨学支援金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</si>
</sst>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quot;△ &quot;#,##0.00"/>
    <numFmt numFmtId="178" formatCode="#,##0.00_ ;[Red]\-#,##0.00\ "/>
    <numFmt numFmtId="179" formatCode="#,##0_);\(#,##0\)"/>
  </numFmts>
  <fonts count="1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9C0006"/>
      <name val="游ゴシック"/>
      <family val="2"/>
      <charset val="128"/>
      <scheme val="minor"/>
    </font>
    <font>
      <sz val="6"/>
      <name val="游ゴシック"/>
      <family val="2"/>
      <charset val="128"/>
      <scheme val="minor"/>
    </font>
    <font>
      <sz val="10"/>
      <color theme="1"/>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9"/>
      <color indexed="81"/>
      <name val="MS P ゴシック"/>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6"/>
      <name val="游ゴシック"/>
      <family val="3"/>
      <charset val="128"/>
      <scheme val="minor"/>
    </font>
    <font>
      <sz val="1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cellStyleXfs>
  <cellXfs count="238">
    <xf numFmtId="0" fontId="0" fillId="0" borderId="0" xfId="0">
      <alignment vertical="center"/>
    </xf>
    <xf numFmtId="0" fontId="0" fillId="0" borderId="0" xfId="0" applyAlignment="1">
      <alignment horizontal="left" vertical="center" indent="2"/>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left" vertical="center" indent="1"/>
    </xf>
    <xf numFmtId="176" fontId="0" fillId="0" borderId="1" xfId="0" applyNumberFormat="1" applyBorder="1">
      <alignment vertical="center"/>
    </xf>
    <xf numFmtId="0" fontId="0" fillId="0" borderId="0" xfId="0" applyAlignment="1">
      <alignment horizontal="right" vertical="center"/>
    </xf>
    <xf numFmtId="0" fontId="0" fillId="0" borderId="0" xfId="0" applyAlignment="1">
      <alignment horizontal="left" vertical="center" indent="3"/>
    </xf>
    <xf numFmtId="0" fontId="5" fillId="0" borderId="1" xfId="0" applyFont="1" applyBorder="1" applyAlignment="1">
      <alignment horizontal="center" vertical="center" wrapText="1"/>
    </xf>
    <xf numFmtId="0" fontId="0" fillId="0" borderId="1" xfId="0" applyBorder="1" applyAlignment="1">
      <alignment horizontal="left" vertical="center"/>
    </xf>
    <xf numFmtId="176" fontId="0" fillId="0" borderId="2" xfId="0" applyNumberFormat="1" applyBorder="1">
      <alignment vertical="center"/>
    </xf>
    <xf numFmtId="0" fontId="0" fillId="0" borderId="0" xfId="0" applyAlignment="1">
      <alignment horizontal="left" vertical="center" indent="1"/>
    </xf>
    <xf numFmtId="176" fontId="0" fillId="0" borderId="1" xfId="0" applyNumberFormat="1" applyFont="1" applyBorder="1" applyAlignment="1">
      <alignment vertical="center"/>
    </xf>
    <xf numFmtId="0" fontId="0" fillId="0" borderId="1" xfId="0" applyBorder="1" applyAlignment="1">
      <alignment horizontal="left" vertical="center" wrapText="1"/>
    </xf>
    <xf numFmtId="176" fontId="0" fillId="0" borderId="1" xfId="0" applyNumberFormat="1" applyBorder="1" applyAlignment="1">
      <alignment horizontal="center" vertical="center"/>
    </xf>
    <xf numFmtId="176" fontId="0" fillId="0" borderId="5" xfId="0" applyNumberFormat="1" applyBorder="1">
      <alignment vertical="center"/>
    </xf>
    <xf numFmtId="176" fontId="0" fillId="0" borderId="9" xfId="0" applyNumberFormat="1" applyBorder="1">
      <alignment vertical="center"/>
    </xf>
    <xf numFmtId="0" fontId="0" fillId="0" borderId="5" xfId="0"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center" vertical="center"/>
    </xf>
    <xf numFmtId="3" fontId="0" fillId="0" borderId="0" xfId="0" applyNumberFormat="1">
      <alignment vertical="center"/>
    </xf>
    <xf numFmtId="38" fontId="0" fillId="0" borderId="0" xfId="1" applyFont="1">
      <alignment vertical="center"/>
    </xf>
    <xf numFmtId="176" fontId="0" fillId="0" borderId="0" xfId="0" applyNumberFormat="1">
      <alignment vertical="center"/>
    </xf>
    <xf numFmtId="0" fontId="0" fillId="0" borderId="1" xfId="0" applyBorder="1" applyAlignment="1">
      <alignmen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0" fillId="0" borderId="1" xfId="0" applyNumberFormat="1" applyBorder="1" applyAlignment="1">
      <alignment vertical="center" shrinkToFi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lignment vertical="center"/>
    </xf>
    <xf numFmtId="176" fontId="11" fillId="0" borderId="1" xfId="0" applyNumberFormat="1" applyFont="1" applyBorder="1">
      <alignment vertical="center"/>
    </xf>
    <xf numFmtId="0" fontId="11" fillId="0" borderId="1" xfId="0" applyFont="1" applyBorder="1" applyAlignment="1">
      <alignment horizontal="left" vertical="center" indent="1"/>
    </xf>
    <xf numFmtId="0" fontId="10" fillId="0" borderId="0" xfId="0" applyFont="1" applyAlignment="1">
      <alignment horizontal="right" vertical="center"/>
    </xf>
    <xf numFmtId="0" fontId="0" fillId="0" borderId="0" xfId="0" applyFont="1" applyAlignment="1">
      <alignment horizontal="left" vertical="center" indent="2"/>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2" fillId="0" borderId="0" xfId="0" applyFont="1" applyAlignment="1">
      <alignment horizontal="right" vertical="center"/>
    </xf>
    <xf numFmtId="0" fontId="13" fillId="0" borderId="1" xfId="0" applyFont="1" applyBorder="1" applyAlignment="1">
      <alignment vertical="center" shrinkToFit="1"/>
    </xf>
    <xf numFmtId="0" fontId="13" fillId="0" borderId="1" xfId="0" applyFont="1" applyBorder="1" applyAlignment="1">
      <alignment horizontal="left" vertical="center" shrinkToFit="1"/>
    </xf>
    <xf numFmtId="176" fontId="13" fillId="0" borderId="1" xfId="0" applyNumberFormat="1" applyFont="1" applyBorder="1" applyAlignment="1">
      <alignment vertical="center" shrinkToFit="1"/>
    </xf>
    <xf numFmtId="177" fontId="13" fillId="0" borderId="1" xfId="0" applyNumberFormat="1" applyFont="1" applyBorder="1" applyAlignment="1">
      <alignment vertical="center" shrinkToFit="1"/>
    </xf>
    <xf numFmtId="176" fontId="13" fillId="0" borderId="1" xfId="1" applyNumberFormat="1" applyFont="1" applyBorder="1" applyAlignment="1">
      <alignment vertical="center" shrinkToFit="1"/>
    </xf>
    <xf numFmtId="176" fontId="13" fillId="0" borderId="2" xfId="0" applyNumberFormat="1" applyFont="1" applyBorder="1" applyAlignment="1">
      <alignment vertical="center" shrinkToFit="1"/>
    </xf>
    <xf numFmtId="176" fontId="0" fillId="0" borderId="5" xfId="0" applyNumberFormat="1" applyBorder="1" applyAlignment="1">
      <alignment vertical="center" shrinkToFit="1"/>
    </xf>
    <xf numFmtId="0" fontId="0" fillId="0" borderId="1" xfId="0" applyBorder="1" applyAlignment="1">
      <alignment vertical="center" shrinkToFit="1"/>
    </xf>
    <xf numFmtId="0" fontId="0" fillId="0" borderId="0" xfId="0" applyFill="1" applyBorder="1" applyAlignment="1">
      <alignment vertical="center"/>
    </xf>
    <xf numFmtId="176" fontId="0" fillId="0" borderId="2" xfId="0" applyNumberFormat="1" applyBorder="1" applyAlignment="1">
      <alignment vertical="center" shrinkToFit="1"/>
    </xf>
    <xf numFmtId="176" fontId="11" fillId="2" borderId="1" xfId="0" applyNumberFormat="1" applyFont="1" applyFill="1" applyBorder="1">
      <alignment vertical="center"/>
    </xf>
    <xf numFmtId="0" fontId="0" fillId="0" borderId="0" xfId="0" applyFill="1">
      <alignment vertical="center"/>
    </xf>
    <xf numFmtId="0" fontId="0" fillId="0" borderId="0" xfId="0" applyFill="1" applyAlignment="1">
      <alignment horizontal="left" vertical="center" indent="2"/>
    </xf>
    <xf numFmtId="0" fontId="10" fillId="0" borderId="0" xfId="0" applyFont="1" applyFill="1" applyAlignment="1">
      <alignment horizontal="right"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lignment vertical="center"/>
    </xf>
    <xf numFmtId="176" fontId="11" fillId="0" borderId="1" xfId="0" applyNumberFormat="1" applyFont="1" applyFill="1" applyBorder="1">
      <alignment vertical="center"/>
    </xf>
    <xf numFmtId="0" fontId="11" fillId="0" borderId="1" xfId="0" applyFont="1" applyFill="1" applyBorder="1" applyAlignment="1">
      <alignment horizontal="left" vertical="center" indent="1"/>
    </xf>
    <xf numFmtId="0" fontId="0" fillId="0" borderId="0" xfId="0" applyFont="1" applyFill="1" applyAlignment="1">
      <alignment horizontal="left" vertical="center" indent="2"/>
    </xf>
    <xf numFmtId="0" fontId="0" fillId="0" borderId="0" xfId="0" applyFill="1" applyAlignment="1">
      <alignment horizontal="right" vertical="center"/>
    </xf>
    <xf numFmtId="0" fontId="0" fillId="0" borderId="1" xfId="0" applyFill="1" applyBorder="1" applyAlignment="1">
      <alignment horizontal="center" vertical="center"/>
    </xf>
    <xf numFmtId="176" fontId="0" fillId="0" borderId="1" xfId="0" applyNumberFormat="1" applyFill="1" applyBorder="1">
      <alignment vertical="center"/>
    </xf>
    <xf numFmtId="3" fontId="0" fillId="0" borderId="0" xfId="0" applyNumberFormat="1" applyFill="1">
      <alignment vertical="center"/>
    </xf>
    <xf numFmtId="176" fontId="0" fillId="0" borderId="0" xfId="0" applyNumberFormat="1" applyFill="1">
      <alignment vertical="center"/>
    </xf>
    <xf numFmtId="38" fontId="0" fillId="0" borderId="0" xfId="1" applyFont="1" applyFill="1">
      <alignment vertical="center"/>
    </xf>
    <xf numFmtId="176" fontId="0" fillId="0" borderId="1" xfId="0" applyNumberForma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vertical="center" shrinkToFit="1"/>
    </xf>
    <xf numFmtId="0" fontId="0" fillId="0" borderId="1" xfId="0" applyFill="1" applyBorder="1" applyAlignment="1">
      <alignment horizontal="center" vertical="center" wrapText="1"/>
    </xf>
    <xf numFmtId="0" fontId="0" fillId="0" borderId="0" xfId="0" applyFill="1" applyAlignment="1">
      <alignment horizontal="left" vertical="center" indent="1"/>
    </xf>
    <xf numFmtId="0" fontId="0" fillId="0" borderId="1" xfId="0" applyFill="1" applyBorder="1" applyAlignment="1">
      <alignment vertical="center" wrapText="1"/>
    </xf>
    <xf numFmtId="176" fontId="0" fillId="0" borderId="1" xfId="0" applyNumberFormat="1" applyFill="1" applyBorder="1" applyAlignment="1">
      <alignment vertical="center" shrinkToFit="1"/>
    </xf>
    <xf numFmtId="176" fontId="0" fillId="0" borderId="2" xfId="0" applyNumberFormat="1" applyFill="1" applyBorder="1">
      <alignment vertical="center"/>
    </xf>
    <xf numFmtId="0" fontId="0" fillId="0" borderId="1" xfId="0" applyFill="1" applyBorder="1">
      <alignment vertical="center"/>
    </xf>
    <xf numFmtId="0" fontId="0" fillId="0" borderId="1" xfId="0" applyFill="1" applyBorder="1" applyAlignment="1">
      <alignment horizontal="left" vertical="center" indent="1"/>
    </xf>
    <xf numFmtId="0" fontId="0" fillId="0" borderId="10" xfId="0" applyFill="1" applyBorder="1" applyAlignment="1">
      <alignment horizontal="center" vertical="center" wrapText="1"/>
    </xf>
    <xf numFmtId="176" fontId="0" fillId="0" borderId="5" xfId="0" applyNumberFormat="1" applyFill="1" applyBorder="1" applyAlignment="1">
      <alignment vertical="center" shrinkToFit="1"/>
    </xf>
    <xf numFmtId="0" fontId="0" fillId="0" borderId="1" xfId="0" applyFill="1" applyBorder="1" applyAlignment="1">
      <alignment horizontal="left" vertical="center"/>
    </xf>
    <xf numFmtId="176" fontId="0" fillId="0" borderId="5" xfId="0" applyNumberFormat="1" applyFill="1" applyBorder="1">
      <alignment vertical="center"/>
    </xf>
    <xf numFmtId="176" fontId="0" fillId="0" borderId="9" xfId="0" applyNumberFormat="1" applyFill="1" applyBorder="1">
      <alignment vertical="center"/>
    </xf>
    <xf numFmtId="0" fontId="0" fillId="0" borderId="9" xfId="0" applyFill="1" applyBorder="1" applyAlignment="1">
      <alignment horizontal="center" vertical="center" wrapText="1"/>
    </xf>
    <xf numFmtId="0" fontId="0" fillId="0" borderId="9" xfId="0" applyFill="1" applyBorder="1" applyAlignment="1">
      <alignment horizontal="center" vertical="center"/>
    </xf>
    <xf numFmtId="0" fontId="5" fillId="0" borderId="1" xfId="0" applyFont="1" applyFill="1" applyBorder="1" applyAlignment="1">
      <alignment horizontal="center" vertical="center" wrapText="1"/>
    </xf>
    <xf numFmtId="176" fontId="0" fillId="0" borderId="1" xfId="0" applyNumberFormat="1" applyFont="1" applyFill="1" applyBorder="1" applyAlignment="1">
      <alignment vertical="center"/>
    </xf>
    <xf numFmtId="0" fontId="0" fillId="0" borderId="3" xfId="0" applyFill="1" applyBorder="1" applyAlignment="1">
      <alignment horizontal="center" vertical="center"/>
    </xf>
    <xf numFmtId="0" fontId="0" fillId="0" borderId="1" xfId="0" applyFill="1" applyBorder="1" applyAlignment="1">
      <alignment horizontal="left" vertical="center" wrapText="1"/>
    </xf>
    <xf numFmtId="0" fontId="0" fillId="0" borderId="0" xfId="0" applyFill="1" applyAlignment="1">
      <alignment horizontal="left" vertical="center" indent="3"/>
    </xf>
    <xf numFmtId="0" fontId="12" fillId="0" borderId="0" xfId="0" applyFont="1" applyFill="1" applyAlignment="1">
      <alignment horizontal="righ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shrinkToFit="1"/>
    </xf>
    <xf numFmtId="177" fontId="13" fillId="0" borderId="1" xfId="0" applyNumberFormat="1" applyFont="1" applyFill="1" applyBorder="1" applyAlignment="1">
      <alignment vertical="center" shrinkToFit="1"/>
    </xf>
    <xf numFmtId="0" fontId="13" fillId="0" borderId="1" xfId="0" applyFont="1" applyFill="1" applyBorder="1" applyAlignment="1">
      <alignment horizontal="left" vertical="center" shrinkToFit="1"/>
    </xf>
    <xf numFmtId="176" fontId="13" fillId="0" borderId="2" xfId="0" applyNumberFormat="1" applyFont="1" applyFill="1" applyBorder="1" applyAlignment="1">
      <alignment vertical="center" shrinkToFit="1"/>
    </xf>
    <xf numFmtId="0" fontId="0" fillId="0" borderId="10" xfId="0" applyBorder="1" applyAlignment="1">
      <alignment horizontal="center" vertical="center" wrapText="1"/>
    </xf>
    <xf numFmtId="176" fontId="13" fillId="2" borderId="1" xfId="0" applyNumberFormat="1" applyFont="1" applyFill="1" applyBorder="1" applyAlignment="1">
      <alignment vertical="center" shrinkToFit="1"/>
    </xf>
    <xf numFmtId="176" fontId="13" fillId="2" borderId="1" xfId="1" applyNumberFormat="1" applyFont="1" applyFill="1" applyBorder="1" applyAlignment="1">
      <alignment vertical="center" shrinkToFit="1"/>
    </xf>
    <xf numFmtId="176" fontId="0" fillId="2" borderId="1" xfId="0" applyNumberFormat="1" applyFont="1" applyFill="1" applyBorder="1" applyAlignment="1">
      <alignment vertical="center"/>
    </xf>
    <xf numFmtId="176" fontId="0" fillId="2" borderId="1" xfId="0" applyNumberFormat="1" applyFont="1" applyFill="1" applyBorder="1" applyAlignment="1">
      <alignment vertical="center" wrapText="1"/>
    </xf>
    <xf numFmtId="176" fontId="0" fillId="2" borderId="1" xfId="0" applyNumberFormat="1" applyFill="1" applyBorder="1">
      <alignment vertical="center"/>
    </xf>
    <xf numFmtId="0" fontId="14" fillId="0" borderId="0" xfId="0" applyFont="1" applyAlignment="1">
      <alignment vertical="center"/>
    </xf>
    <xf numFmtId="0" fontId="14" fillId="0" borderId="0" xfId="0" applyFont="1" applyAlignment="1">
      <alignment horizontal="right" vertical="center"/>
    </xf>
    <xf numFmtId="0" fontId="14" fillId="0" borderId="17" xfId="0" applyFont="1" applyBorder="1" applyAlignment="1">
      <alignment vertical="center"/>
    </xf>
    <xf numFmtId="0" fontId="14" fillId="0" borderId="17" xfId="0" applyFont="1" applyBorder="1" applyAlignment="1">
      <alignment vertical="center" wrapText="1"/>
    </xf>
    <xf numFmtId="0" fontId="14" fillId="0" borderId="14" xfId="0" applyFont="1" applyBorder="1" applyAlignment="1">
      <alignment vertical="center" wrapText="1"/>
    </xf>
    <xf numFmtId="0" fontId="14" fillId="0" borderId="5" xfId="0" applyFont="1" applyBorder="1" applyAlignment="1">
      <alignment vertical="center" shrinkToFit="1"/>
    </xf>
    <xf numFmtId="0" fontId="14" fillId="0" borderId="5" xfId="0" applyFont="1" applyBorder="1" applyAlignment="1">
      <alignment horizontal="center" vertical="center"/>
    </xf>
    <xf numFmtId="176" fontId="0" fillId="2" borderId="9" xfId="0" applyNumberFormat="1" applyFill="1" applyBorder="1">
      <alignment vertical="center"/>
    </xf>
    <xf numFmtId="0" fontId="14" fillId="0" borderId="1" xfId="0" applyFont="1" applyBorder="1" applyAlignment="1">
      <alignment vertical="center" shrinkToFit="1"/>
    </xf>
    <xf numFmtId="178" fontId="14" fillId="2" borderId="1" xfId="1" applyNumberFormat="1" applyFont="1" applyFill="1" applyBorder="1" applyAlignment="1">
      <alignment vertical="center"/>
    </xf>
    <xf numFmtId="179" fontId="14" fillId="2" borderId="1" xfId="1" applyNumberFormat="1" applyFont="1" applyFill="1" applyBorder="1" applyAlignment="1">
      <alignment vertical="center"/>
    </xf>
    <xf numFmtId="179" fontId="14" fillId="2" borderId="5" xfId="1" applyNumberFormat="1" applyFont="1" applyFill="1" applyBorder="1" applyAlignment="1">
      <alignment vertical="center"/>
    </xf>
    <xf numFmtId="179" fontId="14" fillId="2" borderId="9" xfId="1" applyNumberFormat="1" applyFont="1" applyFill="1" applyBorder="1" applyAlignment="1">
      <alignment vertical="center"/>
    </xf>
    <xf numFmtId="179" fontId="14" fillId="2" borderId="18" xfId="1" applyNumberFormat="1" applyFont="1" applyFill="1" applyBorder="1" applyAlignment="1">
      <alignment vertical="center"/>
    </xf>
    <xf numFmtId="179" fontId="14" fillId="2" borderId="6" xfId="1" applyNumberFormat="1" applyFont="1" applyFill="1" applyBorder="1" applyAlignment="1">
      <alignment vertical="center"/>
    </xf>
    <xf numFmtId="176" fontId="0" fillId="2" borderId="1" xfId="0" applyNumberFormat="1" applyFill="1" applyBorder="1" applyAlignment="1">
      <alignment vertical="center" shrinkToFit="1"/>
    </xf>
    <xf numFmtId="176" fontId="0" fillId="2" borderId="1" xfId="0" applyNumberFormat="1" applyFill="1" applyBorder="1" applyAlignment="1">
      <alignment horizontal="left" vertical="center" indent="1"/>
    </xf>
    <xf numFmtId="0" fontId="0" fillId="0" borderId="0" xfId="0">
      <alignment vertical="center"/>
    </xf>
    <xf numFmtId="176" fontId="0" fillId="2" borderId="1" xfId="0" applyNumberFormat="1" applyFill="1" applyBorder="1" applyAlignment="1">
      <alignment horizontal="left" vertical="center"/>
    </xf>
    <xf numFmtId="176" fontId="0" fillId="0" borderId="19" xfId="0" applyNumberFormat="1" applyFill="1" applyBorder="1" applyAlignment="1">
      <alignment vertical="center" shrinkToFit="1"/>
    </xf>
    <xf numFmtId="38" fontId="0" fillId="2" borderId="1" xfId="1" applyFont="1" applyFill="1" applyBorder="1">
      <alignment vertical="center"/>
    </xf>
    <xf numFmtId="3" fontId="0" fillId="2" borderId="3" xfId="0" applyNumberFormat="1" applyFill="1" applyBorder="1">
      <alignment vertical="center"/>
    </xf>
    <xf numFmtId="3" fontId="0" fillId="2" borderId="1" xfId="0" applyNumberFormat="1" applyFill="1" applyBorder="1">
      <alignment vertical="center"/>
    </xf>
    <xf numFmtId="0" fontId="0" fillId="0" borderId="0" xfId="0" quotePrefix="1">
      <alignment vertical="center"/>
    </xf>
    <xf numFmtId="3" fontId="0" fillId="0" borderId="1" xfId="0" applyNumberFormat="1" applyBorder="1">
      <alignment vertical="center"/>
    </xf>
    <xf numFmtId="0" fontId="15" fillId="0" borderId="0" xfId="0" applyFont="1">
      <alignment vertical="center"/>
    </xf>
    <xf numFmtId="0" fontId="0" fillId="0" borderId="5" xfId="0" applyBorder="1" applyAlignment="1">
      <alignment horizontal="center" vertical="center"/>
    </xf>
    <xf numFmtId="0" fontId="0" fillId="0" borderId="1" xfId="0" applyBorder="1" applyAlignment="1">
      <alignment horizontal="center" vertical="center"/>
    </xf>
    <xf numFmtId="178" fontId="14" fillId="0" borderId="1" xfId="1" applyNumberFormat="1" applyFont="1" applyFill="1" applyBorder="1" applyAlignment="1">
      <alignment vertical="center"/>
    </xf>
    <xf numFmtId="176" fontId="11" fillId="0" borderId="1" xfId="0" applyNumberFormat="1" applyFont="1" applyFill="1" applyBorder="1" applyAlignment="1">
      <alignment horizontal="right" vertical="center"/>
    </xf>
    <xf numFmtId="176" fontId="13" fillId="0" borderId="1" xfId="0" applyNumberFormat="1" applyFont="1" applyFill="1" applyBorder="1" applyAlignment="1">
      <alignment horizontal="right" vertical="center" shrinkToFit="1"/>
    </xf>
    <xf numFmtId="177" fontId="13" fillId="0" borderId="1" xfId="0" applyNumberFormat="1" applyFont="1" applyFill="1" applyBorder="1" applyAlignment="1">
      <alignment horizontal="right" vertical="center" shrinkToFit="1"/>
    </xf>
    <xf numFmtId="176" fontId="13" fillId="0" borderId="2" xfId="0" applyNumberFormat="1" applyFont="1" applyFill="1" applyBorder="1" applyAlignment="1">
      <alignment horizontal="right" vertical="center" shrinkToFit="1"/>
    </xf>
    <xf numFmtId="176" fontId="0" fillId="0" borderId="1" xfId="0" applyNumberFormat="1" applyFont="1" applyFill="1" applyBorder="1" applyAlignment="1">
      <alignment horizontal="right" vertical="center"/>
    </xf>
    <xf numFmtId="176" fontId="0" fillId="0" borderId="1" xfId="0" applyNumberFormat="1" applyFill="1" applyBorder="1" applyAlignment="1">
      <alignment horizontal="right" vertical="center"/>
    </xf>
    <xf numFmtId="176" fontId="0" fillId="0" borderId="5" xfId="0" applyNumberFormat="1" applyFill="1" applyBorder="1" applyAlignment="1">
      <alignment horizontal="right" vertical="center"/>
    </xf>
    <xf numFmtId="176" fontId="0" fillId="0" borderId="9" xfId="0" applyNumberFormat="1" applyFill="1" applyBorder="1" applyAlignment="1">
      <alignment horizontal="right" vertical="center"/>
    </xf>
    <xf numFmtId="176" fontId="10" fillId="0" borderId="0" xfId="0" applyNumberFormat="1"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176" fontId="0" fillId="0" borderId="5" xfId="0" applyNumberFormat="1" applyFont="1" applyBorder="1" applyAlignment="1">
      <alignment vertical="center"/>
    </xf>
    <xf numFmtId="176" fontId="0" fillId="0" borderId="6" xfId="0" applyNumberFormat="1" applyFont="1" applyBorder="1" applyAlignment="1">
      <alignment vertical="center"/>
    </xf>
    <xf numFmtId="176" fontId="0" fillId="2" borderId="5" xfId="0" applyNumberFormat="1" applyFont="1" applyFill="1" applyBorder="1" applyAlignment="1">
      <alignment vertical="center"/>
    </xf>
    <xf numFmtId="176" fontId="0" fillId="2" borderId="6" xfId="0" applyNumberFormat="1" applyFont="1" applyFill="1" applyBorder="1" applyAlignment="1">
      <alignment vertical="center"/>
    </xf>
    <xf numFmtId="176" fontId="0" fillId="0" borderId="5" xfId="0" applyNumberFormat="1" applyBorder="1" applyAlignment="1">
      <alignment vertical="center"/>
    </xf>
    <xf numFmtId="176" fontId="0" fillId="0" borderId="6" xfId="0" applyNumberFormat="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176" fontId="0" fillId="0" borderId="5" xfId="0" applyNumberFormat="1" applyFont="1" applyBorder="1" applyAlignment="1">
      <alignment horizontal="center" vertical="center"/>
    </xf>
    <xf numFmtId="176" fontId="0" fillId="0" borderId="6" xfId="0" applyNumberFormat="1" applyFont="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5" xfId="0" applyBorder="1" applyAlignment="1">
      <alignment vertical="center"/>
    </xf>
    <xf numFmtId="0" fontId="0" fillId="0" borderId="6" xfId="0" applyBorder="1" applyAlignment="1">
      <alignment vertical="center"/>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vertical="center" wrapText="1"/>
    </xf>
    <xf numFmtId="0" fontId="0" fillId="0" borderId="13" xfId="0" applyBorder="1" applyAlignment="1">
      <alignment vertical="center" wrapText="1"/>
    </xf>
    <xf numFmtId="0" fontId="0" fillId="0" borderId="4" xfId="0" applyBorder="1" applyAlignment="1">
      <alignment vertical="center" wrapText="1"/>
    </xf>
    <xf numFmtId="0" fontId="0" fillId="0" borderId="3"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176" fontId="0" fillId="0" borderId="5"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6" xfId="0" applyNumberFormat="1" applyBorder="1" applyAlignment="1">
      <alignment horizontal="center" vertical="center"/>
    </xf>
    <xf numFmtId="0" fontId="0" fillId="0" borderId="13" xfId="0" applyBorder="1" applyAlignment="1">
      <alignment horizontal="center" vertical="center" wrapText="1"/>
    </xf>
    <xf numFmtId="176" fontId="0" fillId="0" borderId="3"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6" xfId="0" applyNumberFormat="1" applyBorder="1" applyAlignment="1">
      <alignment horizontal="center" vertical="center"/>
    </xf>
    <xf numFmtId="0" fontId="0" fillId="0" borderId="10" xfId="0"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6" xfId="0" applyFill="1" applyBorder="1" applyAlignment="1">
      <alignment horizontal="center" vertical="center" wrapText="1"/>
    </xf>
    <xf numFmtId="176" fontId="0" fillId="0" borderId="5" xfId="0" applyNumberFormat="1" applyFont="1" applyFill="1" applyBorder="1" applyAlignment="1">
      <alignment vertical="center"/>
    </xf>
    <xf numFmtId="176" fontId="0" fillId="0" borderId="6" xfId="0" applyNumberFormat="1" applyFont="1" applyFill="1" applyBorder="1" applyAlignment="1">
      <alignment vertical="center"/>
    </xf>
    <xf numFmtId="176" fontId="0" fillId="0" borderId="5"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5" xfId="0" applyFill="1" applyBorder="1" applyAlignment="1">
      <alignment horizontal="left" vertical="center" indent="1"/>
    </xf>
    <xf numFmtId="0" fontId="0" fillId="0" borderId="6" xfId="0" applyFill="1" applyBorder="1" applyAlignment="1">
      <alignment horizontal="left" vertical="center" indent="1"/>
    </xf>
    <xf numFmtId="0" fontId="0" fillId="0" borderId="5" xfId="0" applyFill="1" applyBorder="1" applyAlignment="1">
      <alignment vertical="center"/>
    </xf>
    <xf numFmtId="0" fontId="0" fillId="0" borderId="6" xfId="0" applyFill="1" applyBorder="1" applyAlignment="1">
      <alignment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vertical="center" wrapText="1"/>
    </xf>
    <xf numFmtId="0" fontId="0" fillId="0" borderId="13" xfId="0" applyFill="1" applyBorder="1" applyAlignment="1">
      <alignment vertical="center" wrapText="1"/>
    </xf>
    <xf numFmtId="0" fontId="0" fillId="0" borderId="4" xfId="0" applyFill="1" applyBorder="1" applyAlignment="1">
      <alignment vertical="center" wrapText="1"/>
    </xf>
    <xf numFmtId="0" fontId="0" fillId="0" borderId="13" xfId="0" applyFill="1" applyBorder="1" applyAlignment="1">
      <alignment horizontal="center" vertical="center" wrapText="1"/>
    </xf>
    <xf numFmtId="176" fontId="0" fillId="0" borderId="3" xfId="0" applyNumberFormat="1" applyFill="1" applyBorder="1" applyAlignment="1">
      <alignment horizontal="center" vertical="center"/>
    </xf>
    <xf numFmtId="176" fontId="0" fillId="0" borderId="13" xfId="0" applyNumberFormat="1" applyFill="1" applyBorder="1" applyAlignment="1">
      <alignment horizontal="center" vertical="center"/>
    </xf>
    <xf numFmtId="176" fontId="0" fillId="0" borderId="4" xfId="0" applyNumberFormat="1" applyFill="1" applyBorder="1" applyAlignment="1">
      <alignment horizontal="center" vertical="center"/>
    </xf>
    <xf numFmtId="176" fontId="0" fillId="0" borderId="5" xfId="0" applyNumberFormat="1" applyFill="1" applyBorder="1" applyAlignment="1">
      <alignment vertical="center"/>
    </xf>
    <xf numFmtId="176" fontId="0" fillId="0" borderId="6" xfId="0" applyNumberFormat="1" applyFill="1" applyBorder="1" applyAlignment="1">
      <alignment vertical="center"/>
    </xf>
    <xf numFmtId="176" fontId="0" fillId="0" borderId="5" xfId="0" applyNumberFormat="1" applyFill="1" applyBorder="1" applyAlignment="1">
      <alignment horizontal="center" vertical="center"/>
    </xf>
    <xf numFmtId="176" fontId="0" fillId="0" borderId="6" xfId="0" applyNumberFormat="1" applyFill="1" applyBorder="1" applyAlignment="1">
      <alignment horizontal="center"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176" fontId="0" fillId="0" borderId="16"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0" fillId="0" borderId="10" xfId="0" applyFill="1" applyBorder="1" applyAlignment="1">
      <alignment horizontal="center" vertical="center"/>
    </xf>
  </cellXfs>
  <cellStyles count="3">
    <cellStyle name="桁区切り" xfId="1" builtinId="6"/>
    <cellStyle name="標準" xfId="0" builtinId="0"/>
    <cellStyle name="標準 5" xfId="2"/>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34" workbookViewId="0">
      <selection activeCell="B36" sqref="B36"/>
    </sheetView>
  </sheetViews>
  <sheetFormatPr defaultColWidth="2.875" defaultRowHeight="18.75"/>
  <sheetData>
    <row r="1" spans="1:2">
      <c r="A1" s="127" t="s">
        <v>279</v>
      </c>
    </row>
    <row r="3" spans="1:2">
      <c r="A3" t="s">
        <v>287</v>
      </c>
    </row>
    <row r="4" spans="1:2">
      <c r="B4" t="s">
        <v>280</v>
      </c>
    </row>
    <row r="6" spans="1:2">
      <c r="A6" t="s">
        <v>288</v>
      </c>
    </row>
    <row r="7" spans="1:2">
      <c r="B7" t="s">
        <v>281</v>
      </c>
    </row>
    <row r="9" spans="1:2">
      <c r="A9" t="s">
        <v>289</v>
      </c>
    </row>
    <row r="10" spans="1:2">
      <c r="B10" t="s">
        <v>284</v>
      </c>
    </row>
    <row r="11" spans="1:2">
      <c r="B11" t="s">
        <v>285</v>
      </c>
    </row>
    <row r="13" spans="1:2">
      <c r="A13" t="s">
        <v>286</v>
      </c>
    </row>
    <row r="14" spans="1:2">
      <c r="B14" t="s">
        <v>292</v>
      </c>
    </row>
    <row r="15" spans="1:2">
      <c r="B15" t="s">
        <v>293</v>
      </c>
    </row>
    <row r="17" spans="1:2">
      <c r="A17" t="s">
        <v>291</v>
      </c>
    </row>
    <row r="18" spans="1:2">
      <c r="B18" t="s">
        <v>294</v>
      </c>
    </row>
    <row r="19" spans="1:2">
      <c r="B19" t="s">
        <v>293</v>
      </c>
    </row>
    <row r="21" spans="1:2">
      <c r="A21" t="s">
        <v>295</v>
      </c>
    </row>
    <row r="22" spans="1:2">
      <c r="B22" t="s">
        <v>296</v>
      </c>
    </row>
    <row r="23" spans="1:2">
      <c r="B23" t="s">
        <v>293</v>
      </c>
    </row>
    <row r="25" spans="1:2">
      <c r="A25" t="s">
        <v>312</v>
      </c>
    </row>
    <row r="26" spans="1:2">
      <c r="B26" t="s">
        <v>298</v>
      </c>
    </row>
    <row r="28" spans="1:2">
      <c r="A28" t="s">
        <v>315</v>
      </c>
    </row>
    <row r="29" spans="1:2">
      <c r="B29" t="s">
        <v>297</v>
      </c>
    </row>
    <row r="31" spans="1:2">
      <c r="A31" t="s">
        <v>316</v>
      </c>
    </row>
    <row r="32" spans="1:2">
      <c r="B32" t="s">
        <v>317</v>
      </c>
    </row>
    <row r="34" spans="1:3">
      <c r="A34" t="s">
        <v>318</v>
      </c>
    </row>
    <row r="35" spans="1:3">
      <c r="B35" t="s">
        <v>319</v>
      </c>
    </row>
    <row r="36" spans="1:3">
      <c r="B36" t="s">
        <v>345</v>
      </c>
    </row>
    <row r="37" spans="1:3" s="119" customFormat="1">
      <c r="B37" s="119" t="s">
        <v>344</v>
      </c>
    </row>
    <row r="39" spans="1:3">
      <c r="A39" t="s">
        <v>343</v>
      </c>
    </row>
    <row r="40" spans="1:3" s="119" customFormat="1">
      <c r="B40" s="119" t="s">
        <v>350</v>
      </c>
    </row>
    <row r="41" spans="1:3" s="119" customFormat="1">
      <c r="C41" s="119" t="s">
        <v>319</v>
      </c>
    </row>
    <row r="42" spans="1:3" s="119" customFormat="1">
      <c r="B42" s="119" t="s">
        <v>357</v>
      </c>
    </row>
    <row r="43" spans="1:3">
      <c r="C43" t="s">
        <v>358</v>
      </c>
    </row>
    <row r="45" spans="1:3" s="119" customFormat="1">
      <c r="A45" s="119" t="s">
        <v>361</v>
      </c>
    </row>
    <row r="46" spans="1:3">
      <c r="B46" t="s">
        <v>362</v>
      </c>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26" zoomScaleNormal="100" workbookViewId="0">
      <selection activeCell="B23" sqref="B23:I37"/>
    </sheetView>
  </sheetViews>
  <sheetFormatPr defaultRowHeight="18.75"/>
  <cols>
    <col min="1" max="9" width="13.375" style="51" customWidth="1"/>
    <col min="10" max="16384" width="9" style="51"/>
  </cols>
  <sheetData>
    <row r="1" spans="1:8">
      <c r="A1" s="51" t="s">
        <v>111</v>
      </c>
    </row>
    <row r="2" spans="1:8">
      <c r="A2" s="51" t="s">
        <v>0</v>
      </c>
    </row>
    <row r="3" spans="1:8">
      <c r="A3" s="52" t="s">
        <v>1</v>
      </c>
      <c r="H3" s="53" t="s">
        <v>246</v>
      </c>
    </row>
    <row r="4" spans="1:8" ht="47.25">
      <c r="A4" s="54" t="s">
        <v>2</v>
      </c>
      <c r="B4" s="55" t="s">
        <v>3</v>
      </c>
      <c r="C4" s="55" t="s">
        <v>4</v>
      </c>
      <c r="D4" s="55" t="s">
        <v>5</v>
      </c>
      <c r="E4" s="55" t="s">
        <v>6</v>
      </c>
      <c r="F4" s="55" t="s">
        <v>7</v>
      </c>
      <c r="G4" s="55" t="s">
        <v>8</v>
      </c>
      <c r="H4" s="55" t="s">
        <v>9</v>
      </c>
    </row>
    <row r="5" spans="1:8">
      <c r="A5" s="56" t="s">
        <v>10</v>
      </c>
      <c r="B5" s="131">
        <f>IF(Ⅰ!B5=0,"-",ROUND(Ⅰ!B5/1000,0))</f>
        <v>91971544</v>
      </c>
      <c r="C5" s="131">
        <f>IF(Ⅰ!C5=0,"-",ROUND(Ⅰ!C5/1000,0))</f>
        <v>1566482</v>
      </c>
      <c r="D5" s="131">
        <f>IF(Ⅰ!D5=0,"-",ROUND(Ⅰ!D5/1000,0))</f>
        <v>502611</v>
      </c>
      <c r="E5" s="131">
        <f>IF(Ⅰ!E5=0,"-",ROUND(Ⅰ!E5/1000,0))</f>
        <v>93035415</v>
      </c>
      <c r="F5" s="131">
        <f>IF(Ⅰ!F5=0,"-",ROUND(Ⅰ!F5/1000,0))</f>
        <v>41119611</v>
      </c>
      <c r="G5" s="131">
        <f>IF(Ⅰ!G5=0,"-",ROUND(Ⅰ!G5/1000,0))</f>
        <v>1808423</v>
      </c>
      <c r="H5" s="131">
        <f>IF(Ⅰ!H5=0,"-",ROUND(Ⅰ!H5/1000,0))</f>
        <v>51915804</v>
      </c>
    </row>
    <row r="6" spans="1:8">
      <c r="A6" s="58" t="s">
        <v>11</v>
      </c>
      <c r="B6" s="131">
        <f>IF(Ⅰ!B6=0,"-",ROUND(Ⅰ!B6/1000,0))</f>
        <v>19557747</v>
      </c>
      <c r="C6" s="131">
        <f>IF(Ⅰ!C6=0,"-",ROUND(Ⅰ!C6/1000,0))</f>
        <v>647315</v>
      </c>
      <c r="D6" s="131">
        <f>IF(Ⅰ!D6=0,"-",ROUND(Ⅰ!D6/1000,0))</f>
        <v>177365</v>
      </c>
      <c r="E6" s="131">
        <f>IF(Ⅰ!E6=0,"-",ROUND(Ⅰ!E6/1000,0))</f>
        <v>20027696</v>
      </c>
      <c r="F6" s="131" t="str">
        <f>IF(Ⅰ!F6=0,"-",ROUND(Ⅰ!F6/1000,0))</f>
        <v>-</v>
      </c>
      <c r="G6" s="131" t="str">
        <f>IF(Ⅰ!G6=0,"-",ROUND(Ⅰ!G6/1000,0))</f>
        <v>-</v>
      </c>
      <c r="H6" s="131">
        <f>IF(Ⅰ!H6=0,"-",ROUND(Ⅰ!H6/1000,0))</f>
        <v>20027696</v>
      </c>
    </row>
    <row r="7" spans="1:8">
      <c r="A7" s="58" t="s">
        <v>12</v>
      </c>
      <c r="B7" s="131">
        <f>IF(Ⅰ!B7=0,"-",ROUND(Ⅰ!B7/1000,0))</f>
        <v>1180303</v>
      </c>
      <c r="C7" s="131" t="str">
        <f>IF(Ⅰ!C7=0,"-",ROUND(Ⅰ!C7/1000,0))</f>
        <v>-</v>
      </c>
      <c r="D7" s="131" t="str">
        <f>IF(Ⅰ!D7=0,"-",ROUND(Ⅰ!D7/1000,0))</f>
        <v>-</v>
      </c>
      <c r="E7" s="131">
        <f>IF(Ⅰ!E7=0,"-",ROUND(Ⅰ!E7/1000,0))</f>
        <v>1180303</v>
      </c>
      <c r="F7" s="131" t="str">
        <f>IF(Ⅰ!F7=0,"-",ROUND(Ⅰ!F7/1000,0))</f>
        <v>-</v>
      </c>
      <c r="G7" s="131" t="str">
        <f>IF(Ⅰ!G7=0,"-",ROUND(Ⅰ!G7/1000,0))</f>
        <v>-</v>
      </c>
      <c r="H7" s="131">
        <f>IF(Ⅰ!H7=0,"-",ROUND(Ⅰ!H7/1000,0))</f>
        <v>1180303</v>
      </c>
    </row>
    <row r="8" spans="1:8">
      <c r="A8" s="58" t="s">
        <v>13</v>
      </c>
      <c r="B8" s="131">
        <f>IF(Ⅰ!B8=0,"-",ROUND(Ⅰ!B8/1000,0))</f>
        <v>61663910</v>
      </c>
      <c r="C8" s="131">
        <f>IF(Ⅰ!C8=0,"-",ROUND(Ⅰ!C8/1000,0))</f>
        <v>629314</v>
      </c>
      <c r="D8" s="131">
        <f>IF(Ⅰ!D8=0,"-",ROUND(Ⅰ!D8/1000,0))</f>
        <v>250428</v>
      </c>
      <c r="E8" s="131">
        <f>IF(Ⅰ!E8=0,"-",ROUND(Ⅰ!E8/1000,0))</f>
        <v>62042795</v>
      </c>
      <c r="F8" s="131">
        <f>IF(Ⅰ!F8=0,"-",ROUND(Ⅰ!F8/1000,0))</f>
        <v>35257129</v>
      </c>
      <c r="G8" s="131">
        <f>IF(Ⅰ!G8=0,"-",ROUND(Ⅰ!G8/1000,0))</f>
        <v>1365409</v>
      </c>
      <c r="H8" s="131">
        <f>IF(Ⅰ!H8=0,"-",ROUND(Ⅰ!H8/1000,0))</f>
        <v>26785667</v>
      </c>
    </row>
    <row r="9" spans="1:8">
      <c r="A9" s="58" t="s">
        <v>14</v>
      </c>
      <c r="B9" s="131">
        <f>IF(Ⅰ!B9=0,"-",ROUND(Ⅰ!B9/1000,0))</f>
        <v>1230883</v>
      </c>
      <c r="C9" s="131">
        <f>IF(Ⅰ!C9=0,"-",ROUND(Ⅰ!C9/1000,0))</f>
        <v>41917</v>
      </c>
      <c r="D9" s="131">
        <f>IF(Ⅰ!D9=0,"-",ROUND(Ⅰ!D9/1000,0))</f>
        <v>2720</v>
      </c>
      <c r="E9" s="131">
        <f>IF(Ⅰ!E9=0,"-",ROUND(Ⅰ!E9/1000,0))</f>
        <v>1270079</v>
      </c>
      <c r="F9" s="131">
        <f>IF(Ⅰ!F9=0,"-",ROUND(Ⅰ!F9/1000,0))</f>
        <v>721209</v>
      </c>
      <c r="G9" s="131">
        <f>IF(Ⅰ!G9=0,"-",ROUND(Ⅰ!G9/1000,0))</f>
        <v>35856</v>
      </c>
      <c r="H9" s="131">
        <f>IF(Ⅰ!H9=0,"-",ROUND(Ⅰ!H9/1000,0))</f>
        <v>548871</v>
      </c>
    </row>
    <row r="10" spans="1:8">
      <c r="A10" s="58" t="s">
        <v>15</v>
      </c>
      <c r="B10" s="131">
        <f>IF(Ⅰ!B10=0,"-",ROUND(Ⅰ!B10/1000,0))</f>
        <v>8266604</v>
      </c>
      <c r="C10" s="131">
        <f>IF(Ⅰ!C10=0,"-",ROUND(Ⅰ!C10/1000,0))</f>
        <v>97200</v>
      </c>
      <c r="D10" s="131" t="str">
        <f>IF(Ⅰ!D10=0,"-",ROUND(Ⅰ!D10/1000,0))</f>
        <v>-</v>
      </c>
      <c r="E10" s="131">
        <f>IF(Ⅰ!E10=0,"-",ROUND(Ⅰ!E10/1000,0))</f>
        <v>8363804</v>
      </c>
      <c r="F10" s="131">
        <f>IF(Ⅰ!F10=0,"-",ROUND(Ⅰ!F10/1000,0))</f>
        <v>5141273</v>
      </c>
      <c r="G10" s="131">
        <f>IF(Ⅰ!G10=0,"-",ROUND(Ⅰ!G10/1000,0))</f>
        <v>407158</v>
      </c>
      <c r="H10" s="131">
        <f>IF(Ⅰ!H10=0,"-",ROUND(Ⅰ!H10/1000,0))</f>
        <v>3222531</v>
      </c>
    </row>
    <row r="11" spans="1:8">
      <c r="A11" s="58" t="s">
        <v>16</v>
      </c>
      <c r="B11" s="131">
        <f>IF(Ⅰ!B11=0,"-",ROUND(Ⅰ!B11/1000,0))</f>
        <v>72097</v>
      </c>
      <c r="C11" s="131">
        <f>IF(Ⅰ!C11=0,"-",ROUND(Ⅰ!C11/1000,0))</f>
        <v>150736</v>
      </c>
      <c r="D11" s="131">
        <f>IF(Ⅰ!D11=0,"-",ROUND(Ⅰ!D11/1000,0))</f>
        <v>72097</v>
      </c>
      <c r="E11" s="131">
        <f>IF(Ⅰ!E11=0,"-",ROUND(Ⅰ!E11/1000,0))</f>
        <v>150736</v>
      </c>
      <c r="F11" s="131" t="str">
        <f>IF(Ⅰ!F11=0,"-",ROUND(Ⅰ!F11/1000,0))</f>
        <v>-</v>
      </c>
      <c r="G11" s="131" t="str">
        <f>IF(Ⅰ!G11=0,"-",ROUND(Ⅰ!G11/1000,0))</f>
        <v>-</v>
      </c>
      <c r="H11" s="131">
        <f>IF(Ⅰ!H11=0,"-",ROUND(Ⅰ!H11/1000,0))</f>
        <v>150736</v>
      </c>
    </row>
    <row r="12" spans="1:8">
      <c r="A12" s="56" t="s">
        <v>17</v>
      </c>
      <c r="B12" s="131">
        <f>IF(Ⅰ!B12=0,"-",ROUND(Ⅰ!B12/1000,0))</f>
        <v>156285374</v>
      </c>
      <c r="C12" s="131">
        <f>IF(Ⅰ!C12=0,"-",ROUND(Ⅰ!C12/1000,0))</f>
        <v>1877211</v>
      </c>
      <c r="D12" s="131">
        <f>IF(Ⅰ!D12=0,"-",ROUND(Ⅰ!D12/1000,0))</f>
        <v>678129</v>
      </c>
      <c r="E12" s="131">
        <f>IF(Ⅰ!E12=0,"-",ROUND(Ⅰ!E12/1000,0))</f>
        <v>157484456</v>
      </c>
      <c r="F12" s="131">
        <f>IF(Ⅰ!F12=0,"-",ROUND(Ⅰ!F12/1000,0))</f>
        <v>90817208</v>
      </c>
      <c r="G12" s="131">
        <f>IF(Ⅰ!G12=0,"-",ROUND(Ⅰ!G12/1000,0))</f>
        <v>1394311</v>
      </c>
      <c r="H12" s="131">
        <f>IF(Ⅰ!H12=0,"-",ROUND(Ⅰ!H12/1000,0))</f>
        <v>66667248</v>
      </c>
    </row>
    <row r="13" spans="1:8">
      <c r="A13" s="58" t="s">
        <v>11</v>
      </c>
      <c r="B13" s="131">
        <f>IF(Ⅰ!B13=0,"-",ROUND(Ⅰ!B13/1000,0))</f>
        <v>47283046</v>
      </c>
      <c r="C13" s="131">
        <f>IF(Ⅰ!C13=0,"-",ROUND(Ⅰ!C13/1000,0))</f>
        <v>27275</v>
      </c>
      <c r="D13" s="131">
        <f>IF(Ⅰ!D13=0,"-",ROUND(Ⅰ!D13/1000,0))</f>
        <v>623904</v>
      </c>
      <c r="E13" s="131">
        <f>IF(Ⅰ!E13=0,"-",ROUND(Ⅰ!E13/1000,0))</f>
        <v>46686417</v>
      </c>
      <c r="F13" s="131" t="str">
        <f>IF(Ⅰ!F13=0,"-",ROUND(Ⅰ!F13/1000,0))</f>
        <v>-</v>
      </c>
      <c r="G13" s="131" t="str">
        <f>IF(Ⅰ!G13=0,"-",ROUND(Ⅰ!G13/1000,0))</f>
        <v>-</v>
      </c>
      <c r="H13" s="131">
        <f>IF(Ⅰ!H13=0,"-",ROUND(Ⅰ!H13/1000,0))</f>
        <v>46686417</v>
      </c>
    </row>
    <row r="14" spans="1:8">
      <c r="A14" s="58" t="s">
        <v>13</v>
      </c>
      <c r="B14" s="131">
        <f>IF(Ⅰ!B14=0,"-",ROUND(Ⅰ!B14/1000,0))</f>
        <v>892756</v>
      </c>
      <c r="C14" s="131" t="str">
        <f>IF(Ⅰ!C14=0,"-",ROUND(Ⅰ!C14/1000,0))</f>
        <v>-</v>
      </c>
      <c r="D14" s="131" t="str">
        <f>IF(Ⅰ!D14=0,"-",ROUND(Ⅰ!D14/1000,0))</f>
        <v>-</v>
      </c>
      <c r="E14" s="131">
        <f>IF(Ⅰ!E14=0,"-",ROUND(Ⅰ!E14/1000,0))</f>
        <v>892756</v>
      </c>
      <c r="F14" s="131">
        <f>IF(Ⅰ!F14=0,"-",ROUND(Ⅰ!F14/1000,0))</f>
        <v>480013</v>
      </c>
      <c r="G14" s="131">
        <f>IF(Ⅰ!G14=0,"-",ROUND(Ⅰ!G14/1000,0))</f>
        <v>27192</v>
      </c>
      <c r="H14" s="131">
        <f>IF(Ⅰ!H14=0,"-",ROUND(Ⅰ!H14/1000,0))</f>
        <v>412743</v>
      </c>
    </row>
    <row r="15" spans="1:8">
      <c r="A15" s="58" t="s">
        <v>14</v>
      </c>
      <c r="B15" s="131">
        <f>IF(Ⅰ!B15=0,"-",ROUND(Ⅰ!B15/1000,0))</f>
        <v>100702441</v>
      </c>
      <c r="C15" s="131">
        <f>IF(Ⅰ!C15=0,"-",ROUND(Ⅰ!C15/1000,0))</f>
        <v>309483</v>
      </c>
      <c r="D15" s="131" t="str">
        <f>IF(Ⅰ!D15=0,"-",ROUND(Ⅰ!D15/1000,0))</f>
        <v>-</v>
      </c>
      <c r="E15" s="131">
        <f>IF(Ⅰ!E15=0,"-",ROUND(Ⅰ!E15/1000,0))</f>
        <v>101011924</v>
      </c>
      <c r="F15" s="131">
        <f>IF(Ⅰ!F15=0,"-",ROUND(Ⅰ!F15/1000,0))</f>
        <v>84515454</v>
      </c>
      <c r="G15" s="131">
        <f>IF(Ⅰ!G15=0,"-",ROUND(Ⅰ!G15/1000,0))</f>
        <v>1219273</v>
      </c>
      <c r="H15" s="131">
        <f>IF(Ⅰ!H15=0,"-",ROUND(Ⅰ!H15/1000,0))</f>
        <v>16496470</v>
      </c>
    </row>
    <row r="16" spans="1:8">
      <c r="A16" s="58" t="s">
        <v>15</v>
      </c>
      <c r="B16" s="131">
        <f>IF(Ⅰ!B16=0,"-",ROUND(Ⅰ!B16/1000,0))</f>
        <v>6828215</v>
      </c>
      <c r="C16" s="131">
        <f>IF(Ⅰ!C16=0,"-",ROUND(Ⅰ!C16/1000,0))</f>
        <v>1159255</v>
      </c>
      <c r="D16" s="131" t="str">
        <f>IF(Ⅰ!D16=0,"-",ROUND(Ⅰ!D16/1000,0))</f>
        <v>-</v>
      </c>
      <c r="E16" s="131">
        <f>IF(Ⅰ!E16=0,"-",ROUND(Ⅰ!E16/1000,0))</f>
        <v>7987470</v>
      </c>
      <c r="F16" s="131">
        <f>IF(Ⅰ!F16=0,"-",ROUND(Ⅰ!F16/1000,0))</f>
        <v>5821742</v>
      </c>
      <c r="G16" s="131">
        <f>IF(Ⅰ!G16=0,"-",ROUND(Ⅰ!G16/1000,0))</f>
        <v>147845</v>
      </c>
      <c r="H16" s="131">
        <f>IF(Ⅰ!H16=0,"-",ROUND(Ⅰ!H16/1000,0))</f>
        <v>2165728</v>
      </c>
    </row>
    <row r="17" spans="1:9">
      <c r="A17" s="58" t="s">
        <v>16</v>
      </c>
      <c r="B17" s="131">
        <f>IF(Ⅰ!B17=0,"-",ROUND(Ⅰ!B17/1000,0))</f>
        <v>578916</v>
      </c>
      <c r="C17" s="131">
        <f>IF(Ⅰ!C17=0,"-",ROUND(Ⅰ!C17/1000,0))</f>
        <v>381199</v>
      </c>
      <c r="D17" s="131">
        <f>IF(Ⅰ!D17=0,"-",ROUND(Ⅰ!D17/1000,0))</f>
        <v>54225</v>
      </c>
      <c r="E17" s="131">
        <f>IF(Ⅰ!E17=0,"-",ROUND(Ⅰ!E17/1000,0))</f>
        <v>905889</v>
      </c>
      <c r="F17" s="131" t="str">
        <f>IF(Ⅰ!F17=0,"-",ROUND(Ⅰ!F17/1000,0))</f>
        <v>-</v>
      </c>
      <c r="G17" s="131" t="str">
        <f>IF(Ⅰ!G17=0,"-",ROUND(Ⅰ!G17/1000,0))</f>
        <v>-</v>
      </c>
      <c r="H17" s="131">
        <f>IF(Ⅰ!H17=0,"-",ROUND(Ⅰ!H17/1000,0))</f>
        <v>905889</v>
      </c>
    </row>
    <row r="18" spans="1:9">
      <c r="A18" s="56" t="s">
        <v>18</v>
      </c>
      <c r="B18" s="131">
        <f>IF(Ⅰ!B18=0,"-",ROUND(Ⅰ!B18/1000,0))</f>
        <v>3148881</v>
      </c>
      <c r="C18" s="131">
        <f>IF(Ⅰ!C18=0,"-",ROUND(Ⅰ!C18/1000,0))</f>
        <v>108705</v>
      </c>
      <c r="D18" s="131">
        <f>IF(Ⅰ!D18=0,"-",ROUND(Ⅰ!D18/1000,0))</f>
        <v>21534</v>
      </c>
      <c r="E18" s="131">
        <f>IF(Ⅰ!E18=0,"-",ROUND(Ⅰ!E18/1000,0))</f>
        <v>3236052</v>
      </c>
      <c r="F18" s="131">
        <f>IF(Ⅰ!F18=0,"-",ROUND(Ⅰ!F18/1000,0))</f>
        <v>2311184</v>
      </c>
      <c r="G18" s="131">
        <f>IF(Ⅰ!G18=0,"-",ROUND(Ⅰ!G18/1000,0))</f>
        <v>119678</v>
      </c>
      <c r="H18" s="131">
        <f>IF(Ⅰ!H18=0,"-",ROUND(Ⅰ!H18/1000,0))</f>
        <v>924868</v>
      </c>
    </row>
    <row r="19" spans="1:9">
      <c r="A19" s="54" t="s">
        <v>19</v>
      </c>
      <c r="B19" s="131">
        <f>IF(Ⅰ!B19=0,"-",ROUND(Ⅰ!B19/1000,0))</f>
        <v>251405799</v>
      </c>
      <c r="C19" s="131">
        <f>IF(Ⅰ!C19=0,"-",ROUND(Ⅰ!C19/1000,0))</f>
        <v>3552398</v>
      </c>
      <c r="D19" s="131">
        <f>IF(Ⅰ!D19=0,"-",ROUND(Ⅰ!D19/1000,0))</f>
        <v>1202275</v>
      </c>
      <c r="E19" s="131">
        <f>IF(Ⅰ!E19=0,"-",ROUND(Ⅰ!E19/1000,0))</f>
        <v>253755923</v>
      </c>
      <c r="F19" s="131">
        <f>IF(Ⅰ!F19=0,"-",ROUND(Ⅰ!F19/1000,0))</f>
        <v>134248004</v>
      </c>
      <c r="G19" s="131">
        <f>IF(Ⅰ!G19=0,"-",ROUND(Ⅰ!G19/1000,0))</f>
        <v>3322412</v>
      </c>
      <c r="H19" s="131">
        <f>IF(Ⅰ!H19=0,"-",ROUND(Ⅰ!H19/1000,0))</f>
        <v>119507919</v>
      </c>
    </row>
    <row r="21" spans="1:9">
      <c r="A21" s="59" t="s">
        <v>20</v>
      </c>
      <c r="I21" s="53" t="s">
        <v>246</v>
      </c>
    </row>
    <row r="22" spans="1:9" ht="31.5">
      <c r="A22" s="54" t="s">
        <v>2</v>
      </c>
      <c r="B22" s="55" t="s">
        <v>21</v>
      </c>
      <c r="C22" s="55" t="s">
        <v>22</v>
      </c>
      <c r="D22" s="55" t="s">
        <v>23</v>
      </c>
      <c r="E22" s="55" t="s">
        <v>24</v>
      </c>
      <c r="F22" s="55" t="s">
        <v>25</v>
      </c>
      <c r="G22" s="55" t="s">
        <v>26</v>
      </c>
      <c r="H22" s="55" t="s">
        <v>27</v>
      </c>
      <c r="I22" s="55" t="s">
        <v>19</v>
      </c>
    </row>
    <row r="23" spans="1:9">
      <c r="A23" s="56" t="s">
        <v>10</v>
      </c>
      <c r="B23" s="131">
        <f>IF(Ⅰ!B23=0,"-",ROUND(Ⅰ!B23/1000,0))</f>
        <v>1436813</v>
      </c>
      <c r="C23" s="131">
        <f>IF(Ⅰ!C23=0,"-",ROUND(Ⅰ!C23/1000,0))</f>
        <v>21286639</v>
      </c>
      <c r="D23" s="131">
        <f>IF(Ⅰ!D23=0,"-",ROUND(Ⅰ!D23/1000,0))</f>
        <v>3589958</v>
      </c>
      <c r="E23" s="131">
        <f>IF(Ⅰ!E23=0,"-",ROUND(Ⅰ!E23/1000,0))</f>
        <v>5301665</v>
      </c>
      <c r="F23" s="131">
        <f>IF(Ⅰ!F23=0,"-",ROUND(Ⅰ!F23/1000,0))</f>
        <v>11109538</v>
      </c>
      <c r="G23" s="131">
        <f>IF(Ⅰ!G23=0,"-",ROUND(Ⅰ!G23/1000,0))</f>
        <v>512304</v>
      </c>
      <c r="H23" s="131">
        <f>IF(Ⅰ!H23=0,"-",ROUND(Ⅰ!H23/1000,0))</f>
        <v>8678886</v>
      </c>
      <c r="I23" s="131">
        <f>IF(Ⅰ!I23=0,"-",ROUND(Ⅰ!I23/1000,0))</f>
        <v>51915804</v>
      </c>
    </row>
    <row r="24" spans="1:9">
      <c r="A24" s="58" t="s">
        <v>11</v>
      </c>
      <c r="B24" s="131">
        <f>IF(Ⅰ!B24=0,"-",ROUND(Ⅰ!B24/1000,0))</f>
        <v>935920</v>
      </c>
      <c r="C24" s="131">
        <f>IF(Ⅰ!C24=0,"-",ROUND(Ⅰ!C24/1000,0))</f>
        <v>7670437</v>
      </c>
      <c r="D24" s="131">
        <f>IF(Ⅰ!D24=0,"-",ROUND(Ⅰ!D24/1000,0))</f>
        <v>793095</v>
      </c>
      <c r="E24" s="131">
        <f>IF(Ⅰ!E24=0,"-",ROUND(Ⅰ!E24/1000,0))</f>
        <v>550346</v>
      </c>
      <c r="F24" s="131">
        <f>IF(Ⅰ!F24=0,"-",ROUND(Ⅰ!F24/1000,0))</f>
        <v>6790979</v>
      </c>
      <c r="G24" s="131">
        <f>IF(Ⅰ!G24=0,"-",ROUND(Ⅰ!G24/1000,0))</f>
        <v>155938</v>
      </c>
      <c r="H24" s="131">
        <f>IF(Ⅰ!H24=0,"-",ROUND(Ⅰ!H24/1000,0))</f>
        <v>3130981</v>
      </c>
      <c r="I24" s="131">
        <f>IF(Ⅰ!I24=0,"-",ROUND(Ⅰ!I24/1000,0))</f>
        <v>20027696</v>
      </c>
    </row>
    <row r="25" spans="1:9">
      <c r="A25" s="58" t="s">
        <v>12</v>
      </c>
      <c r="B25" s="131" t="str">
        <f>IF(Ⅰ!B25=0,"-",ROUND(Ⅰ!B25/1000,0))</f>
        <v>-</v>
      </c>
      <c r="C25" s="131" t="str">
        <f>IF(Ⅰ!C25=0,"-",ROUND(Ⅰ!C25/1000,0))</f>
        <v>-</v>
      </c>
      <c r="D25" s="131" t="str">
        <f>IF(Ⅰ!D25=0,"-",ROUND(Ⅰ!D25/1000,0))</f>
        <v>-</v>
      </c>
      <c r="E25" s="131" t="str">
        <f>IF(Ⅰ!E25=0,"-",ROUND(Ⅰ!E25/1000,0))</f>
        <v>-</v>
      </c>
      <c r="F25" s="131">
        <f>IF(Ⅰ!F25=0,"-",ROUND(Ⅰ!F25/1000,0))</f>
        <v>1180303</v>
      </c>
      <c r="G25" s="131" t="str">
        <f>IF(Ⅰ!G25=0,"-",ROUND(Ⅰ!G25/1000,0))</f>
        <v>-</v>
      </c>
      <c r="H25" s="131" t="str">
        <f>IF(Ⅰ!H25=0,"-",ROUND(Ⅰ!H25/1000,0))</f>
        <v>-</v>
      </c>
      <c r="I25" s="131">
        <f>IF(Ⅰ!I25=0,"-",ROUND(Ⅰ!I25/1000,0))</f>
        <v>1180303</v>
      </c>
    </row>
    <row r="26" spans="1:9">
      <c r="A26" s="58" t="s">
        <v>13</v>
      </c>
      <c r="B26" s="131">
        <f>IF(Ⅰ!B26=0,"-",ROUND(Ⅰ!B26/1000,0))</f>
        <v>500800</v>
      </c>
      <c r="C26" s="131">
        <f>IF(Ⅰ!C26=0,"-",ROUND(Ⅰ!C26/1000,0))</f>
        <v>13568212</v>
      </c>
      <c r="D26" s="131">
        <f>IF(Ⅰ!D26=0,"-",ROUND(Ⅰ!D26/1000,0))</f>
        <v>2724143</v>
      </c>
      <c r="E26" s="131">
        <f>IF(Ⅰ!E26=0,"-",ROUND(Ⅰ!E26/1000,0))</f>
        <v>1775507</v>
      </c>
      <c r="F26" s="131">
        <f>IF(Ⅰ!F26=0,"-",ROUND(Ⅰ!F26/1000,0))</f>
        <v>2837909</v>
      </c>
      <c r="G26" s="131">
        <f>IF(Ⅰ!G26=0,"-",ROUND(Ⅰ!G26/1000,0))</f>
        <v>273492</v>
      </c>
      <c r="H26" s="131">
        <f>IF(Ⅰ!H26=0,"-",ROUND(Ⅰ!H26/1000,0))</f>
        <v>5105604</v>
      </c>
      <c r="I26" s="131">
        <f>IF(Ⅰ!I26=0,"-",ROUND(Ⅰ!I26/1000,0))</f>
        <v>26785667</v>
      </c>
    </row>
    <row r="27" spans="1:9">
      <c r="A27" s="58" t="s">
        <v>14</v>
      </c>
      <c r="B27" s="131">
        <f>IF(Ⅰ!B27=0,"-",ROUND(Ⅰ!B27/1000,0))</f>
        <v>94</v>
      </c>
      <c r="C27" s="131">
        <f>IF(Ⅰ!C27=0,"-",ROUND(Ⅰ!C27/1000,0))</f>
        <v>44290</v>
      </c>
      <c r="D27" s="131">
        <f>IF(Ⅰ!D27=0,"-",ROUND(Ⅰ!D27/1000,0))</f>
        <v>29479</v>
      </c>
      <c r="E27" s="131">
        <f>IF(Ⅰ!E27=0,"-",ROUND(Ⅰ!E27/1000,0))</f>
        <v>4129</v>
      </c>
      <c r="F27" s="131">
        <f>IF(Ⅰ!F27=0,"-",ROUND(Ⅰ!F27/1000,0))</f>
        <v>288467</v>
      </c>
      <c r="G27" s="131">
        <f>IF(Ⅰ!G27=0,"-",ROUND(Ⅰ!G27/1000,0))</f>
        <v>82875</v>
      </c>
      <c r="H27" s="131">
        <f>IF(Ⅰ!H27=0,"-",ROUND(Ⅰ!H27/1000,0))</f>
        <v>99537</v>
      </c>
      <c r="I27" s="131">
        <f>IF(Ⅰ!I27=0,"-",ROUND(Ⅰ!I27/1000,0))</f>
        <v>548871</v>
      </c>
    </row>
    <row r="28" spans="1:9">
      <c r="A28" s="58" t="s">
        <v>15</v>
      </c>
      <c r="B28" s="131" t="str">
        <f>IF(Ⅰ!B28=0,"-",ROUND(Ⅰ!B28/1000,0))</f>
        <v>-</v>
      </c>
      <c r="C28" s="131" t="str">
        <f>IF(Ⅰ!C28=0,"-",ROUND(Ⅰ!C28/1000,0))</f>
        <v>-</v>
      </c>
      <c r="D28" s="131" t="str">
        <f>IF(Ⅰ!D28=0,"-",ROUND(Ⅰ!D28/1000,0))</f>
        <v>-</v>
      </c>
      <c r="E28" s="131">
        <f>IF(Ⅰ!E28=0,"-",ROUND(Ⅰ!E28/1000,0))</f>
        <v>2888683</v>
      </c>
      <c r="F28" s="131" t="str">
        <f>IF(Ⅰ!F28=0,"-",ROUND(Ⅰ!F28/1000,0))</f>
        <v>-</v>
      </c>
      <c r="G28" s="131" t="str">
        <f>IF(Ⅰ!G28=0,"-",ROUND(Ⅰ!G28/1000,0))</f>
        <v>-</v>
      </c>
      <c r="H28" s="131">
        <f>IF(Ⅰ!H28=0,"-",ROUND(Ⅰ!H28/1000,0))</f>
        <v>333848</v>
      </c>
      <c r="I28" s="131">
        <f>IF(Ⅰ!I28=0,"-",ROUND(Ⅰ!I28/1000,0))</f>
        <v>3222531</v>
      </c>
    </row>
    <row r="29" spans="1:9">
      <c r="A29" s="58" t="s">
        <v>16</v>
      </c>
      <c r="B29" s="131" t="str">
        <f>IF(Ⅰ!B29=0,"-",ROUND(Ⅰ!B29/1000,0))</f>
        <v>-</v>
      </c>
      <c r="C29" s="131">
        <f>IF(Ⅰ!C29=0,"-",ROUND(Ⅰ!C29/1000,0))</f>
        <v>3700</v>
      </c>
      <c r="D29" s="131">
        <f>IF(Ⅰ!D29=0,"-",ROUND(Ⅰ!D29/1000,0))</f>
        <v>43240</v>
      </c>
      <c r="E29" s="131">
        <f>IF(Ⅰ!E29=0,"-",ROUND(Ⅰ!E29/1000,0))</f>
        <v>83000</v>
      </c>
      <c r="F29" s="131">
        <f>IF(Ⅰ!F29=0,"-",ROUND(Ⅰ!F29/1000,0))</f>
        <v>11880</v>
      </c>
      <c r="G29" s="131" t="str">
        <f>IF(Ⅰ!G29=0,"-",ROUND(Ⅰ!G29/1000,0))</f>
        <v>-</v>
      </c>
      <c r="H29" s="131">
        <f>IF(Ⅰ!H29=0,"-",ROUND(Ⅰ!H29/1000,0))</f>
        <v>8916</v>
      </c>
      <c r="I29" s="131">
        <f>IF(Ⅰ!I29=0,"-",ROUND(Ⅰ!I29/1000,0))</f>
        <v>150736</v>
      </c>
    </row>
    <row r="30" spans="1:9">
      <c r="A30" s="56" t="s">
        <v>17</v>
      </c>
      <c r="B30" s="131">
        <f>IF(Ⅰ!B30=0,"-",ROUND(Ⅰ!B30/1000,0))</f>
        <v>63841481</v>
      </c>
      <c r="C30" s="131" t="str">
        <f>IF(Ⅰ!C30=0,"-",ROUND(Ⅰ!C30/1000,0))</f>
        <v>-</v>
      </c>
      <c r="D30" s="131" t="str">
        <f>IF(Ⅰ!D30=0,"-",ROUND(Ⅰ!D30/1000,0))</f>
        <v>-</v>
      </c>
      <c r="E30" s="131" t="str">
        <f>IF(Ⅰ!E30=0,"-",ROUND(Ⅰ!E30/1000,0))</f>
        <v>-</v>
      </c>
      <c r="F30" s="131">
        <f>IF(Ⅰ!F30=0,"-",ROUND(Ⅰ!F30/1000,0))</f>
        <v>77</v>
      </c>
      <c r="G30" s="131" t="str">
        <f>IF(Ⅰ!G30=0,"-",ROUND(Ⅰ!G30/1000,0))</f>
        <v>-</v>
      </c>
      <c r="H30" s="131">
        <f>IF(Ⅰ!H30=0,"-",ROUND(Ⅰ!H30/1000,0))</f>
        <v>2825690</v>
      </c>
      <c r="I30" s="131">
        <f>IF(Ⅰ!I30=0,"-",ROUND(Ⅰ!I30/1000,0))</f>
        <v>66667248</v>
      </c>
    </row>
    <row r="31" spans="1:9">
      <c r="A31" s="58" t="s">
        <v>11</v>
      </c>
      <c r="B31" s="131">
        <f>IF(Ⅰ!B31=0,"-",ROUND(Ⅰ!B31/1000,0))</f>
        <v>46438875</v>
      </c>
      <c r="C31" s="131" t="str">
        <f>IF(Ⅰ!C31=0,"-",ROUND(Ⅰ!C31/1000,0))</f>
        <v>-</v>
      </c>
      <c r="D31" s="131" t="str">
        <f>IF(Ⅰ!D31=0,"-",ROUND(Ⅰ!D31/1000,0))</f>
        <v>-</v>
      </c>
      <c r="E31" s="131" t="str">
        <f>IF(Ⅰ!E31=0,"-",ROUND(Ⅰ!E31/1000,0))</f>
        <v>-</v>
      </c>
      <c r="F31" s="131">
        <f>IF(Ⅰ!F31=0,"-",ROUND(Ⅰ!F31/1000,0))</f>
        <v>77</v>
      </c>
      <c r="G31" s="131" t="str">
        <f>IF(Ⅰ!G31=0,"-",ROUND(Ⅰ!G31/1000,0))</f>
        <v>-</v>
      </c>
      <c r="H31" s="131">
        <f>IF(Ⅰ!H31=0,"-",ROUND(Ⅰ!H31/1000,0))</f>
        <v>247464</v>
      </c>
      <c r="I31" s="131">
        <f>IF(Ⅰ!I31=0,"-",ROUND(Ⅰ!I31/1000,0))</f>
        <v>46686417</v>
      </c>
    </row>
    <row r="32" spans="1:9">
      <c r="A32" s="58" t="s">
        <v>13</v>
      </c>
      <c r="B32" s="131">
        <f>IF(Ⅰ!B32=0,"-",ROUND(Ⅰ!B32/1000,0))</f>
        <v>246</v>
      </c>
      <c r="C32" s="131" t="str">
        <f>IF(Ⅰ!C32=0,"-",ROUND(Ⅰ!C32/1000,0))</f>
        <v>-</v>
      </c>
      <c r="D32" s="131" t="str">
        <f>IF(Ⅰ!D32=0,"-",ROUND(Ⅰ!D32/1000,0))</f>
        <v>-</v>
      </c>
      <c r="E32" s="131" t="str">
        <f>IF(Ⅰ!E32=0,"-",ROUND(Ⅰ!E32/1000,0))</f>
        <v>-</v>
      </c>
      <c r="F32" s="131" t="str">
        <f>IF(Ⅰ!F32=0,"-",ROUND(Ⅰ!F32/1000,0))</f>
        <v>-</v>
      </c>
      <c r="G32" s="131" t="str">
        <f>IF(Ⅰ!G32=0,"-",ROUND(Ⅰ!G32/1000,0))</f>
        <v>-</v>
      </c>
      <c r="H32" s="131">
        <f>IF(Ⅰ!H32=0,"-",ROUND(Ⅰ!H32/1000,0))</f>
        <v>412498</v>
      </c>
      <c r="I32" s="131">
        <f>IF(Ⅰ!I32=0,"-",ROUND(Ⅰ!I32/1000,0))</f>
        <v>412743</v>
      </c>
    </row>
    <row r="33" spans="1:9">
      <c r="A33" s="58" t="s">
        <v>14</v>
      </c>
      <c r="B33" s="131">
        <f>IF(Ⅰ!B33=0,"-",ROUND(Ⅰ!B33/1000,0))</f>
        <v>16496470</v>
      </c>
      <c r="C33" s="131" t="str">
        <f>IF(Ⅰ!C33=0,"-",ROUND(Ⅰ!C33/1000,0))</f>
        <v>-</v>
      </c>
      <c r="D33" s="131" t="str">
        <f>IF(Ⅰ!D33=0,"-",ROUND(Ⅰ!D33/1000,0))</f>
        <v>-</v>
      </c>
      <c r="E33" s="131" t="str">
        <f>IF(Ⅰ!E33=0,"-",ROUND(Ⅰ!E33/1000,0))</f>
        <v>-</v>
      </c>
      <c r="F33" s="131" t="str">
        <f>IF(Ⅰ!F33=0,"-",ROUND(Ⅰ!F33/1000,0))</f>
        <v>-</v>
      </c>
      <c r="G33" s="131" t="str">
        <f>IF(Ⅰ!G33=0,"-",ROUND(Ⅰ!G33/1000,0))</f>
        <v>-</v>
      </c>
      <c r="H33" s="131" t="str">
        <f>IF(Ⅰ!H33=0,"-",ROUND(Ⅰ!H33/1000,0))</f>
        <v>-</v>
      </c>
      <c r="I33" s="131">
        <f>IF(Ⅰ!I33=0,"-",ROUND(Ⅰ!I33/1000,0))</f>
        <v>16496470</v>
      </c>
    </row>
    <row r="34" spans="1:9">
      <c r="A34" s="58" t="s">
        <v>15</v>
      </c>
      <c r="B34" s="131" t="str">
        <f>IF(Ⅰ!B34=0,"-",ROUND(Ⅰ!B34/1000,0))</f>
        <v>-</v>
      </c>
      <c r="C34" s="131" t="str">
        <f>IF(Ⅰ!C34=0,"-",ROUND(Ⅰ!C34/1000,0))</f>
        <v>-</v>
      </c>
      <c r="D34" s="131" t="str">
        <f>IF(Ⅰ!D34=0,"-",ROUND(Ⅰ!D34/1000,0))</f>
        <v>-</v>
      </c>
      <c r="E34" s="131" t="str">
        <f>IF(Ⅰ!E34=0,"-",ROUND(Ⅰ!E34/1000,0))</f>
        <v>-</v>
      </c>
      <c r="F34" s="131" t="str">
        <f>IF(Ⅰ!F34=0,"-",ROUND(Ⅰ!F34/1000,0))</f>
        <v>-</v>
      </c>
      <c r="G34" s="131" t="str">
        <f>IF(Ⅰ!G34=0,"-",ROUND(Ⅰ!G34/1000,0))</f>
        <v>-</v>
      </c>
      <c r="H34" s="131">
        <f>IF(Ⅰ!H34=0,"-",ROUND(Ⅰ!H34/1000,0))</f>
        <v>2165728</v>
      </c>
      <c r="I34" s="131">
        <f>IF(Ⅰ!I34=0,"-",ROUND(Ⅰ!I34/1000,0))</f>
        <v>2165728</v>
      </c>
    </row>
    <row r="35" spans="1:9">
      <c r="A35" s="58" t="s">
        <v>16</v>
      </c>
      <c r="B35" s="131">
        <f>IF(Ⅰ!B35=0,"-",ROUND(Ⅰ!B35/1000,0))</f>
        <v>905889</v>
      </c>
      <c r="C35" s="131" t="str">
        <f>IF(Ⅰ!C35=0,"-",ROUND(Ⅰ!C35/1000,0))</f>
        <v>-</v>
      </c>
      <c r="D35" s="131" t="str">
        <f>IF(Ⅰ!D35=0,"-",ROUND(Ⅰ!D35/1000,0))</f>
        <v>-</v>
      </c>
      <c r="E35" s="131" t="str">
        <f>IF(Ⅰ!E35=0,"-",ROUND(Ⅰ!E35/1000,0))</f>
        <v>-</v>
      </c>
      <c r="F35" s="131" t="str">
        <f>IF(Ⅰ!F35=0,"-",ROUND(Ⅰ!F35/1000,0))</f>
        <v>-</v>
      </c>
      <c r="G35" s="131" t="str">
        <f>IF(Ⅰ!G35=0,"-",ROUND(Ⅰ!G35/1000,0))</f>
        <v>-</v>
      </c>
      <c r="H35" s="131" t="str">
        <f>IF(Ⅰ!H35=0,"-",ROUND(Ⅰ!H35/1000,0))</f>
        <v>-</v>
      </c>
      <c r="I35" s="131">
        <f>IF(Ⅰ!I35=0,"-",ROUND(Ⅰ!I35/1000,0))</f>
        <v>905889</v>
      </c>
    </row>
    <row r="36" spans="1:9">
      <c r="A36" s="56" t="s">
        <v>18</v>
      </c>
      <c r="B36" s="131">
        <f>IF(Ⅰ!B36=0,"-",ROUND(Ⅰ!B36/1000,0))</f>
        <v>49491</v>
      </c>
      <c r="C36" s="131">
        <f>IF(Ⅰ!C36=0,"-",ROUND(Ⅰ!C36/1000,0))</f>
        <v>605502</v>
      </c>
      <c r="D36" s="131">
        <f>IF(Ⅰ!D36=0,"-",ROUND(Ⅰ!D36/1000,0))</f>
        <v>8215</v>
      </c>
      <c r="E36" s="131">
        <f>IF(Ⅰ!E36=0,"-",ROUND(Ⅰ!E36/1000,0))</f>
        <v>113609</v>
      </c>
      <c r="F36" s="131">
        <f>IF(Ⅰ!F36=0,"-",ROUND(Ⅰ!F36/1000,0))</f>
        <v>1123</v>
      </c>
      <c r="G36" s="131">
        <f>IF(Ⅰ!G36=0,"-",ROUND(Ⅰ!G36/1000,0))</f>
        <v>77011</v>
      </c>
      <c r="H36" s="131">
        <f>IF(Ⅰ!H36=0,"-",ROUND(Ⅰ!H36/1000,0))</f>
        <v>69916</v>
      </c>
      <c r="I36" s="131">
        <f>IF(Ⅰ!I36=0,"-",ROUND(Ⅰ!I36/1000,0))</f>
        <v>924868</v>
      </c>
    </row>
    <row r="37" spans="1:9">
      <c r="A37" s="54" t="s">
        <v>19</v>
      </c>
      <c r="B37" s="131">
        <f>IF(Ⅰ!B37=0,"-",ROUND(Ⅰ!B37/1000,0))</f>
        <v>65327786</v>
      </c>
      <c r="C37" s="131">
        <f>IF(Ⅰ!C37=0,"-",ROUND(Ⅰ!C37/1000,0))</f>
        <v>21892141</v>
      </c>
      <c r="D37" s="131">
        <f>IF(Ⅰ!D37=0,"-",ROUND(Ⅰ!D37/1000,0))</f>
        <v>3598173</v>
      </c>
      <c r="E37" s="131">
        <f>IF(Ⅰ!E37=0,"-",ROUND(Ⅰ!E37/1000,0))</f>
        <v>5415274</v>
      </c>
      <c r="F37" s="131">
        <f>IF(Ⅰ!F37=0,"-",ROUND(Ⅰ!F37/1000,0))</f>
        <v>11110739</v>
      </c>
      <c r="G37" s="131">
        <f>IF(Ⅰ!G37=0,"-",ROUND(Ⅰ!G37/1000,0))</f>
        <v>589315</v>
      </c>
      <c r="H37" s="131">
        <f>IF(Ⅰ!H37=0,"-",ROUND(Ⅰ!H37/1000,0))</f>
        <v>11574491</v>
      </c>
      <c r="I37" s="131">
        <f>IF(Ⅰ!I37=0,"-",ROUND(Ⅰ!I37/1000,0))</f>
        <v>119507919</v>
      </c>
    </row>
  </sheetData>
  <phoneticPr fontId="4"/>
  <pageMargins left="0.7" right="0.7" top="0.75" bottom="0.75" header="0.3" footer="0.3"/>
  <pageSetup paperSize="9" orientation="landscape" r:id="rId1"/>
  <rowBreaks count="1" manualBreakCount="1">
    <brk id="20"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zoomScaleNormal="100" workbookViewId="0">
      <selection activeCell="B12" sqref="B12"/>
    </sheetView>
  </sheetViews>
  <sheetFormatPr defaultRowHeight="18.75"/>
  <cols>
    <col min="1" max="1" width="20.875" style="51" customWidth="1"/>
    <col min="2" max="11" width="10" style="51" customWidth="1"/>
    <col min="12" max="16384" width="9" style="51"/>
  </cols>
  <sheetData>
    <row r="1" spans="1:11">
      <c r="A1" s="52" t="s">
        <v>29</v>
      </c>
    </row>
    <row r="2" spans="1:11">
      <c r="A2" s="88" t="s">
        <v>30</v>
      </c>
      <c r="J2" s="89" t="s">
        <v>246</v>
      </c>
    </row>
    <row r="3" spans="1:11" ht="51">
      <c r="A3" s="90" t="s">
        <v>31</v>
      </c>
      <c r="B3" s="91" t="s">
        <v>234</v>
      </c>
      <c r="C3" s="91" t="s">
        <v>235</v>
      </c>
      <c r="D3" s="91" t="s">
        <v>236</v>
      </c>
      <c r="E3" s="91" t="s">
        <v>237</v>
      </c>
      <c r="F3" s="91" t="s">
        <v>238</v>
      </c>
      <c r="G3" s="91" t="s">
        <v>239</v>
      </c>
      <c r="H3" s="91" t="s">
        <v>240</v>
      </c>
      <c r="I3" s="91" t="s">
        <v>233</v>
      </c>
      <c r="J3" s="91" t="s">
        <v>32</v>
      </c>
    </row>
    <row r="4" spans="1:11">
      <c r="A4" s="92" t="s">
        <v>33</v>
      </c>
      <c r="B4" s="132">
        <f>IF(Ⅱ!B4=0,"-",ROUND(Ⅱ!B4/1000,0))</f>
        <v>10000</v>
      </c>
      <c r="C4" s="132">
        <f>IF(Ⅱ!C4=0,"-",ROUND(Ⅱ!C4/1000,0))</f>
        <v>34099</v>
      </c>
      <c r="D4" s="132">
        <f>IF(Ⅱ!D4=0,"-",ROUND(Ⅱ!D4/1000,0))</f>
        <v>3566</v>
      </c>
      <c r="E4" s="132">
        <f>IF(Ⅱ!E4=0,"-",ROUND(Ⅱ!E4/1000,0))</f>
        <v>30533</v>
      </c>
      <c r="F4" s="132">
        <f>IF(Ⅱ!F4=0,"-",ROUND(Ⅱ!F4/1000,0))</f>
        <v>20000</v>
      </c>
      <c r="G4" s="133">
        <f>+ROUND(B4*100/F4,2)</f>
        <v>50</v>
      </c>
      <c r="H4" s="132">
        <f>IF(Ⅱ!H4=0,"-",ROUND(Ⅱ!H4/1000,0))</f>
        <v>15266</v>
      </c>
      <c r="I4" s="132" t="str">
        <f>IF(Ⅱ!I4=0,"-",ROUND(Ⅱ!I4/1000,0))</f>
        <v>-</v>
      </c>
      <c r="J4" s="132">
        <f>IF(Ⅱ!J4=0,"-",ROUND(Ⅱ!J4/1000,0))</f>
        <v>10000</v>
      </c>
    </row>
    <row r="5" spans="1:11">
      <c r="A5" s="92" t="s">
        <v>34</v>
      </c>
      <c r="B5" s="132">
        <f>IF(Ⅱ!B5=0,"-",ROUND(Ⅱ!B5/1000,0))</f>
        <v>6000</v>
      </c>
      <c r="C5" s="132">
        <f>IF(Ⅱ!C5=0,"-",ROUND(Ⅱ!C5/1000,0))</f>
        <v>207798</v>
      </c>
      <c r="D5" s="132">
        <f>IF(Ⅱ!D5=0,"-",ROUND(Ⅱ!D5/1000,0))</f>
        <v>99000</v>
      </c>
      <c r="E5" s="132">
        <f>IF(Ⅱ!E5=0,"-",ROUND(Ⅱ!E5/1000,0))</f>
        <v>108798</v>
      </c>
      <c r="F5" s="132">
        <f>IF(Ⅱ!F5=0,"-",ROUND(Ⅱ!F5/1000,0))</f>
        <v>6000</v>
      </c>
      <c r="G5" s="133">
        <f t="shared" ref="G5:G11" si="0">+ROUND(B5*100/F5,2)</f>
        <v>100</v>
      </c>
      <c r="H5" s="132">
        <f>IF(Ⅱ!H5=0,"-",ROUND(Ⅱ!H5/1000,0))</f>
        <v>108798</v>
      </c>
      <c r="I5" s="132" t="str">
        <f>IF(Ⅱ!I5=0,"-",ROUND(Ⅱ!I5/1000,0))</f>
        <v>-</v>
      </c>
      <c r="J5" s="132">
        <f>IF(Ⅱ!J5=0,"-",ROUND(Ⅱ!J5/1000,0))</f>
        <v>6000</v>
      </c>
    </row>
    <row r="6" spans="1:11">
      <c r="A6" s="92" t="s">
        <v>35</v>
      </c>
      <c r="B6" s="132">
        <f>IF(Ⅱ!B6=0,"-",ROUND(Ⅱ!B6/1000,0))</f>
        <v>40000</v>
      </c>
      <c r="C6" s="132">
        <f>IF(Ⅱ!C6=0,"-",ROUND(Ⅱ!C6/1000,0))</f>
        <v>80893</v>
      </c>
      <c r="D6" s="132">
        <f>IF(Ⅱ!D6=0,"-",ROUND(Ⅱ!D6/1000,0))</f>
        <v>1375</v>
      </c>
      <c r="E6" s="132">
        <f>IF(Ⅱ!E6=0,"-",ROUND(Ⅱ!E6/1000,0))</f>
        <v>79519</v>
      </c>
      <c r="F6" s="132">
        <f>IF(Ⅱ!F6=0,"-",ROUND(Ⅱ!F6/1000,0))</f>
        <v>40000</v>
      </c>
      <c r="G6" s="133">
        <f t="shared" si="0"/>
        <v>100</v>
      </c>
      <c r="H6" s="132">
        <f>IF(Ⅱ!H6=0,"-",ROUND(Ⅱ!H6/1000,0))</f>
        <v>79519</v>
      </c>
      <c r="I6" s="132" t="str">
        <f>IF(Ⅱ!I6=0,"-",ROUND(Ⅱ!I6/1000,0))</f>
        <v>-</v>
      </c>
      <c r="J6" s="132">
        <f>IF(Ⅱ!J6=0,"-",ROUND(Ⅱ!J6/1000,0))</f>
        <v>40000</v>
      </c>
    </row>
    <row r="7" spans="1:11">
      <c r="A7" s="94" t="s">
        <v>36</v>
      </c>
      <c r="B7" s="132">
        <f>IF(Ⅱ!B7=0,"-",ROUND(Ⅱ!B7/1000,0))</f>
        <v>4250</v>
      </c>
      <c r="C7" s="132">
        <f>IF(Ⅱ!C7=0,"-",ROUND(Ⅱ!C7/1000,0))</f>
        <v>13128</v>
      </c>
      <c r="D7" s="132">
        <f>IF(Ⅱ!D7=0,"-",ROUND(Ⅱ!D7/1000,0))</f>
        <v>12305</v>
      </c>
      <c r="E7" s="132">
        <f>IF(Ⅱ!E7=0,"-",ROUND(Ⅱ!E7/1000,0))</f>
        <v>824</v>
      </c>
      <c r="F7" s="132">
        <f>IF(Ⅱ!F7=0,"-",ROUND(Ⅱ!F7/1000,0))</f>
        <v>8550</v>
      </c>
      <c r="G7" s="133">
        <f t="shared" si="0"/>
        <v>49.71</v>
      </c>
      <c r="H7" s="132">
        <f>IF(Ⅱ!H7=0,"-",ROUND(Ⅱ!H7/1000,0))</f>
        <v>409</v>
      </c>
      <c r="I7" s="132">
        <f>IF(Ⅱ!I7=0,"-",ROUND(Ⅱ!I7/1000,0))</f>
        <v>3841</v>
      </c>
      <c r="J7" s="132">
        <f>IF(Ⅱ!J7=0,"-",ROUND(Ⅱ!J7/1000,0))</f>
        <v>4250</v>
      </c>
    </row>
    <row r="8" spans="1:11">
      <c r="A8" s="92" t="s">
        <v>37</v>
      </c>
      <c r="B8" s="132">
        <f>IF(Ⅱ!B8=0,"-",ROUND(Ⅱ!B8/1000,0))</f>
        <v>31000</v>
      </c>
      <c r="C8" s="132">
        <f>IF(Ⅱ!C8=0,"-",ROUND(Ⅱ!C8/1000,0))</f>
        <v>59320</v>
      </c>
      <c r="D8" s="132">
        <f>IF(Ⅱ!D8=0,"-",ROUND(Ⅱ!D8/1000,0))</f>
        <v>10395</v>
      </c>
      <c r="E8" s="132">
        <f>IF(Ⅱ!E8=0,"-",ROUND(Ⅱ!E8/1000,0))</f>
        <v>48925</v>
      </c>
      <c r="F8" s="132">
        <f>IF(Ⅱ!F8=0,"-",ROUND(Ⅱ!F8/1000,0))</f>
        <v>31000</v>
      </c>
      <c r="G8" s="133">
        <f t="shared" si="0"/>
        <v>100</v>
      </c>
      <c r="H8" s="132">
        <f>IF(Ⅱ!H8=0,"-",ROUND(Ⅱ!H8/1000,0))</f>
        <v>48925</v>
      </c>
      <c r="I8" s="132" t="str">
        <f>IF(Ⅱ!I8=0,"-",ROUND(Ⅱ!I8/1000,0))</f>
        <v>-</v>
      </c>
      <c r="J8" s="132">
        <f>IF(Ⅱ!J8=0,"-",ROUND(Ⅱ!J8/1000,0))</f>
        <v>31000</v>
      </c>
    </row>
    <row r="9" spans="1:11">
      <c r="A9" s="92" t="s">
        <v>38</v>
      </c>
      <c r="B9" s="132">
        <f>IF(Ⅱ!B9=0,"-",ROUND(Ⅱ!B9/1000,0))</f>
        <v>22000</v>
      </c>
      <c r="C9" s="132">
        <f>IF(Ⅱ!C9=0,"-",ROUND(Ⅱ!C9/1000,0))</f>
        <v>12493</v>
      </c>
      <c r="D9" s="132">
        <f>IF(Ⅱ!D9=0,"-",ROUND(Ⅱ!D9/1000,0))</f>
        <v>892</v>
      </c>
      <c r="E9" s="132">
        <f>IF(Ⅱ!E9=0,"-",ROUND(Ⅱ!E9/1000,0))</f>
        <v>11600</v>
      </c>
      <c r="F9" s="132">
        <f>IF(Ⅱ!F9=0,"-",ROUND(Ⅱ!F9/1000,0))</f>
        <v>22000</v>
      </c>
      <c r="G9" s="133">
        <f t="shared" si="0"/>
        <v>100</v>
      </c>
      <c r="H9" s="132">
        <f>IF(Ⅱ!H9=0,"-",ROUND(Ⅱ!H9/1000,0))</f>
        <v>11600</v>
      </c>
      <c r="I9" s="132">
        <f>IF(Ⅱ!I9=0,"-",ROUND(Ⅱ!I9/1000,0))</f>
        <v>10400</v>
      </c>
      <c r="J9" s="132">
        <f>IF(Ⅱ!J9=0,"-",ROUND(Ⅱ!J9/1000,0))</f>
        <v>22000</v>
      </c>
    </row>
    <row r="10" spans="1:11">
      <c r="A10" s="92" t="s">
        <v>39</v>
      </c>
      <c r="B10" s="132">
        <f>IF(Ⅱ!B10=0,"-",ROUND(Ⅱ!B10/1000,0))</f>
        <v>60000</v>
      </c>
      <c r="C10" s="132">
        <f>IF(Ⅱ!C10=0,"-",ROUND(Ⅱ!C10/1000,0))</f>
        <v>518668</v>
      </c>
      <c r="D10" s="132">
        <f>IF(Ⅱ!D10=0,"-",ROUND(Ⅱ!D10/1000,0))</f>
        <v>51368</v>
      </c>
      <c r="E10" s="132">
        <f>IF(Ⅱ!E10=0,"-",ROUND(Ⅱ!E10/1000,0))</f>
        <v>467300</v>
      </c>
      <c r="F10" s="132">
        <f>IF(Ⅱ!F10=0,"-",ROUND(Ⅱ!F10/1000,0))</f>
        <v>10000</v>
      </c>
      <c r="G10" s="133">
        <f t="shared" si="0"/>
        <v>600</v>
      </c>
      <c r="H10" s="132">
        <f>IF(Ⅱ!H10=0,"-",ROUND(Ⅱ!H10/1000,0))</f>
        <v>2803801</v>
      </c>
      <c r="I10" s="132" t="str">
        <f>IF(Ⅱ!I10=0,"-",ROUND(Ⅱ!I10/1000,0))</f>
        <v>-</v>
      </c>
      <c r="J10" s="132">
        <f>IF(Ⅱ!J10=0,"-",ROUND(Ⅱ!J10/1000,0))</f>
        <v>60000</v>
      </c>
    </row>
    <row r="11" spans="1:11">
      <c r="A11" s="92" t="s">
        <v>40</v>
      </c>
      <c r="B11" s="132">
        <f>IF(Ⅱ!B11=0,"-",ROUND(Ⅱ!B11/1000,0))</f>
        <v>872964</v>
      </c>
      <c r="C11" s="132">
        <f>IF(Ⅱ!C11=0,"-",ROUND(Ⅱ!C11/1000,0))</f>
        <v>1701285</v>
      </c>
      <c r="D11" s="132">
        <f>IF(Ⅱ!D11=0,"-",ROUND(Ⅱ!D11/1000,0))</f>
        <v>891342</v>
      </c>
      <c r="E11" s="132">
        <f>IF(Ⅱ!E11=0,"-",ROUND(Ⅱ!E11/1000,0))</f>
        <v>809943</v>
      </c>
      <c r="F11" s="132">
        <f>IF(Ⅱ!F11=0,"-",ROUND(Ⅱ!F11/1000,0))</f>
        <v>872964</v>
      </c>
      <c r="G11" s="133">
        <f t="shared" si="0"/>
        <v>100</v>
      </c>
      <c r="H11" s="132">
        <f>IF(Ⅱ!H11=0,"-",ROUND(Ⅱ!H11/1000,0))</f>
        <v>809943</v>
      </c>
      <c r="I11" s="132" t="str">
        <f>IF(Ⅱ!I11=0,"-",ROUND(Ⅱ!I11/1000,0))</f>
        <v>-</v>
      </c>
      <c r="J11" s="132">
        <f>IF(Ⅱ!J11=0,"-",ROUND(Ⅱ!J11/1000,0))</f>
        <v>872964</v>
      </c>
    </row>
    <row r="12" spans="1:11">
      <c r="A12" s="90" t="s">
        <v>19</v>
      </c>
      <c r="B12" s="132">
        <f>IF(Ⅱ!B12=0,"-",ROUND(Ⅱ!B12/1000,0))+1</f>
        <v>1046215</v>
      </c>
      <c r="C12" s="132">
        <f>IF(Ⅱ!C12=0,"-",ROUND(Ⅱ!C12/1000,0))</f>
        <v>2627684</v>
      </c>
      <c r="D12" s="132">
        <f>IF(Ⅱ!D12=0,"-",ROUND(Ⅱ!D12/1000,0))</f>
        <v>1070243</v>
      </c>
      <c r="E12" s="132">
        <f>IF(Ⅱ!E12=0,"-",ROUND(Ⅱ!E12/1000,0))</f>
        <v>1557441</v>
      </c>
      <c r="F12" s="132">
        <f>IF(Ⅱ!F12=0,"-",ROUND(Ⅱ!F12/1000,0))</f>
        <v>1010514</v>
      </c>
      <c r="G12" s="134"/>
      <c r="H12" s="132">
        <f>IF(Ⅱ!H12=0,"-",ROUND(Ⅱ!H12/1000,0))</f>
        <v>3878262</v>
      </c>
      <c r="I12" s="132">
        <f>IF(Ⅱ!I12=0,"-",ROUND(Ⅱ!I12/1000,0))</f>
        <v>14240</v>
      </c>
      <c r="J12" s="132">
        <f>IF(Ⅱ!J12=0,"-",ROUND(Ⅱ!J12/1000,0))</f>
        <v>1046214</v>
      </c>
    </row>
    <row r="14" spans="1:11">
      <c r="A14" s="88" t="s">
        <v>41</v>
      </c>
      <c r="K14" s="89" t="s">
        <v>246</v>
      </c>
    </row>
    <row r="15" spans="1:11" ht="51">
      <c r="A15" s="90" t="s">
        <v>31</v>
      </c>
      <c r="B15" s="91" t="s">
        <v>241</v>
      </c>
      <c r="C15" s="91" t="s">
        <v>235</v>
      </c>
      <c r="D15" s="91" t="s">
        <v>236</v>
      </c>
      <c r="E15" s="91" t="s">
        <v>237</v>
      </c>
      <c r="F15" s="91" t="s">
        <v>238</v>
      </c>
      <c r="G15" s="91" t="s">
        <v>239</v>
      </c>
      <c r="H15" s="91" t="s">
        <v>240</v>
      </c>
      <c r="I15" s="91" t="s">
        <v>242</v>
      </c>
      <c r="J15" s="91" t="s">
        <v>243</v>
      </c>
      <c r="K15" s="91" t="s">
        <v>42</v>
      </c>
    </row>
    <row r="16" spans="1:11">
      <c r="A16" s="92" t="s">
        <v>43</v>
      </c>
      <c r="B16" s="132">
        <f>IF(Ⅱ!B16=0,"-",ROUND(Ⅱ!B16/1000,0))</f>
        <v>200</v>
      </c>
      <c r="C16" s="132">
        <f>IF(Ⅱ!C16=0,"-",ROUND(Ⅱ!C16/1000,0))</f>
        <v>23811941</v>
      </c>
      <c r="D16" s="132">
        <f>IF(Ⅱ!D16=0,"-",ROUND(Ⅱ!D16/1000,0))</f>
        <v>1687297</v>
      </c>
      <c r="E16" s="132">
        <f>IF(Ⅱ!E16=0,"-",ROUND(Ⅱ!E16/1000,0))</f>
        <v>22124644</v>
      </c>
      <c r="F16" s="132">
        <f>IF(Ⅱ!F16=0,"-",ROUND(Ⅱ!F16/1000,0))</f>
        <v>300000</v>
      </c>
      <c r="G16" s="93">
        <f>+ROUND(B16*100/F16,2)</f>
        <v>7.0000000000000007E-2</v>
      </c>
      <c r="H16" s="132">
        <f>IF(Ⅱ!H16=0,"-",ROUND(Ⅱ!H16/1000,0))</f>
        <v>15487</v>
      </c>
      <c r="I16" s="132" t="str">
        <f>IF(Ⅱ!I16=0,"-",ROUND(Ⅱ!I16/1000,0))</f>
        <v>-</v>
      </c>
      <c r="J16" s="132">
        <f>IF(Ⅱ!J16=0,"-",ROUND(Ⅱ!J16/1000,0))</f>
        <v>200</v>
      </c>
      <c r="K16" s="132">
        <f>IF(Ⅱ!K16=0,"-",ROUND(Ⅱ!K16/1000,0))</f>
        <v>200</v>
      </c>
    </row>
    <row r="17" spans="1:11">
      <c r="A17" s="92" t="s">
        <v>44</v>
      </c>
      <c r="B17" s="132">
        <f>IF(Ⅱ!B17=0,"-",ROUND(Ⅱ!B17/1000,0))</f>
        <v>1600</v>
      </c>
      <c r="C17" s="132">
        <f>IF(Ⅱ!C17=0,"-",ROUND(Ⅱ!C17/1000,0))</f>
        <v>2390288</v>
      </c>
      <c r="D17" s="132">
        <f>IF(Ⅱ!D17=0,"-",ROUND(Ⅱ!D17/1000,0))</f>
        <v>758873</v>
      </c>
      <c r="E17" s="132">
        <f>IF(Ⅱ!E17=0,"-",ROUND(Ⅱ!E17/1000,0))</f>
        <v>1631415</v>
      </c>
      <c r="F17" s="132">
        <f>IF(Ⅱ!F17=0,"-",ROUND(Ⅱ!F17/1000,0))</f>
        <v>420000</v>
      </c>
      <c r="G17" s="93">
        <f t="shared" ref="G17:G31" si="1">+ROUND(B17*100/F17,2)</f>
        <v>0.38</v>
      </c>
      <c r="H17" s="132">
        <f>IF(Ⅱ!H17=0,"-",ROUND(Ⅱ!H17/1000,0))</f>
        <v>6199</v>
      </c>
      <c r="I17" s="132" t="str">
        <f>IF(Ⅱ!I17=0,"-",ROUND(Ⅱ!I17/1000,0))</f>
        <v>-</v>
      </c>
      <c r="J17" s="132">
        <f>IF(Ⅱ!J17=0,"-",ROUND(Ⅱ!J17/1000,0))</f>
        <v>1600</v>
      </c>
      <c r="K17" s="132">
        <f>IF(Ⅱ!K17=0,"-",ROUND(Ⅱ!K17/1000,0))</f>
        <v>1600</v>
      </c>
    </row>
    <row r="18" spans="1:11">
      <c r="A18" s="92" t="s">
        <v>45</v>
      </c>
      <c r="B18" s="132">
        <f>IF(Ⅱ!B18=0,"-",ROUND(Ⅱ!B18/1000,0))</f>
        <v>28811</v>
      </c>
      <c r="C18" s="132">
        <f>IF(Ⅱ!C18=0,"-",ROUND(Ⅱ!C18/1000,0))</f>
        <v>1129432</v>
      </c>
      <c r="D18" s="132">
        <f>IF(Ⅱ!D18=0,"-",ROUND(Ⅱ!D18/1000,0))</f>
        <v>332341</v>
      </c>
      <c r="E18" s="132">
        <f>IF(Ⅱ!E18=0,"-",ROUND(Ⅱ!E18/1000,0))</f>
        <v>797091</v>
      </c>
      <c r="F18" s="132">
        <f>IF(Ⅱ!F18=0,"-",ROUND(Ⅱ!F18/1000,0))</f>
        <v>136796</v>
      </c>
      <c r="G18" s="93">
        <f t="shared" si="1"/>
        <v>21.06</v>
      </c>
      <c r="H18" s="132">
        <f>IF(Ⅱ!H18=0,"-",ROUND(Ⅱ!H18/1000,0))</f>
        <v>167867</v>
      </c>
      <c r="I18" s="132" t="str">
        <f>IF(Ⅱ!I18=0,"-",ROUND(Ⅱ!I18/1000,0))</f>
        <v>-</v>
      </c>
      <c r="J18" s="132">
        <f>IF(Ⅱ!J18=0,"-",ROUND(Ⅱ!J18/1000,0))</f>
        <v>28811</v>
      </c>
      <c r="K18" s="132">
        <f>IF(Ⅱ!K18=0,"-",ROUND(Ⅱ!K18/1000,0))</f>
        <v>28896</v>
      </c>
    </row>
    <row r="19" spans="1:11">
      <c r="A19" s="92" t="s">
        <v>46</v>
      </c>
      <c r="B19" s="132">
        <f>IF(Ⅱ!B19=0,"-",ROUND(Ⅱ!B19/1000,0))</f>
        <v>4640</v>
      </c>
      <c r="C19" s="132">
        <f>IF(Ⅱ!C19=0,"-",ROUND(Ⅱ!C19/1000,0))</f>
        <v>172706153</v>
      </c>
      <c r="D19" s="132">
        <f>IF(Ⅱ!D19=0,"-",ROUND(Ⅱ!D19/1000,0))</f>
        <v>167263912</v>
      </c>
      <c r="E19" s="132">
        <f>IF(Ⅱ!E19=0,"-",ROUND(Ⅱ!E19/1000,0))</f>
        <v>5442241</v>
      </c>
      <c r="F19" s="132">
        <f>IF(Ⅱ!F19=0,"-",ROUND(Ⅱ!F19/1000,0))</f>
        <v>2821120</v>
      </c>
      <c r="G19" s="93">
        <f t="shared" si="1"/>
        <v>0.16</v>
      </c>
      <c r="H19" s="132">
        <f>IF(Ⅱ!H19=0,"-",ROUND(Ⅱ!H19/1000,0))</f>
        <v>8708</v>
      </c>
      <c r="I19" s="132" t="str">
        <f>IF(Ⅱ!I19=0,"-",ROUND(Ⅱ!I19/1000,0))</f>
        <v>-</v>
      </c>
      <c r="J19" s="132">
        <f>IF(Ⅱ!J19=0,"-",ROUND(Ⅱ!J19/1000,0))</f>
        <v>4640</v>
      </c>
      <c r="K19" s="132">
        <f>IF(Ⅱ!K19=0,"-",ROUND(Ⅱ!K19/1000,0))</f>
        <v>4640</v>
      </c>
    </row>
    <row r="20" spans="1:11">
      <c r="A20" s="92" t="s">
        <v>47</v>
      </c>
      <c r="B20" s="132">
        <f>IF(Ⅱ!B20=0,"-",ROUND(Ⅱ!B20/1000,0))</f>
        <v>126700</v>
      </c>
      <c r="C20" s="132">
        <f>IF(Ⅱ!C20=0,"-",ROUND(Ⅱ!C20/1000,0))</f>
        <v>65638204</v>
      </c>
      <c r="D20" s="132">
        <f>IF(Ⅱ!D20=0,"-",ROUND(Ⅱ!D20/1000,0))</f>
        <v>53335286</v>
      </c>
      <c r="E20" s="132">
        <f>IF(Ⅱ!E20=0,"-",ROUND(Ⅱ!E20/1000,0))</f>
        <v>12302918</v>
      </c>
      <c r="F20" s="132">
        <f>IF(Ⅱ!F20=0,"-",ROUND(Ⅱ!F20/1000,0))</f>
        <v>880000</v>
      </c>
      <c r="G20" s="93">
        <f t="shared" si="1"/>
        <v>14.4</v>
      </c>
      <c r="H20" s="132">
        <f>IF(Ⅱ!H20=0,"-",ROUND(Ⅱ!H20/1000,0))</f>
        <v>1771620</v>
      </c>
      <c r="I20" s="132" t="str">
        <f>IF(Ⅱ!I20=0,"-",ROUND(Ⅱ!I20/1000,0))</f>
        <v>-</v>
      </c>
      <c r="J20" s="132">
        <f>IF(Ⅱ!J20=0,"-",ROUND(Ⅱ!J20/1000,0))</f>
        <v>126700</v>
      </c>
      <c r="K20" s="132">
        <f>IF(Ⅱ!K20=0,"-",ROUND(Ⅱ!K20/1000,0))</f>
        <v>126700</v>
      </c>
    </row>
    <row r="21" spans="1:11">
      <c r="A21" s="92" t="s">
        <v>48</v>
      </c>
      <c r="B21" s="132">
        <f>IF(Ⅱ!B21=0,"-",ROUND(Ⅱ!B21/1000,0))</f>
        <v>5335</v>
      </c>
      <c r="C21" s="132">
        <f>IF(Ⅱ!C21=0,"-",ROUND(Ⅱ!C21/1000,0))</f>
        <v>1924083</v>
      </c>
      <c r="D21" s="132">
        <f>IF(Ⅱ!D21=0,"-",ROUND(Ⅱ!D21/1000,0))</f>
        <v>199</v>
      </c>
      <c r="E21" s="132">
        <f>IF(Ⅱ!E21=0,"-",ROUND(Ⅱ!E21/1000,0))</f>
        <v>1923885</v>
      </c>
      <c r="F21" s="132">
        <f>IF(Ⅱ!F21=0,"-",ROUND(Ⅱ!F21/1000,0))</f>
        <v>1913459</v>
      </c>
      <c r="G21" s="93">
        <f t="shared" si="1"/>
        <v>0.28000000000000003</v>
      </c>
      <c r="H21" s="132">
        <f>IF(Ⅱ!H21=0,"-",ROUND(Ⅱ!H21/1000,0))</f>
        <v>5387</v>
      </c>
      <c r="I21" s="132" t="str">
        <f>IF(Ⅱ!I21=0,"-",ROUND(Ⅱ!I21/1000,0))</f>
        <v>-</v>
      </c>
      <c r="J21" s="132">
        <f>IF(Ⅱ!J21=0,"-",ROUND(Ⅱ!J21/1000,0))</f>
        <v>5335</v>
      </c>
      <c r="K21" s="132">
        <f>IF(Ⅱ!K21=0,"-",ROUND(Ⅱ!K21/1000,0))</f>
        <v>5335</v>
      </c>
    </row>
    <row r="22" spans="1:11">
      <c r="A22" s="92" t="s">
        <v>49</v>
      </c>
      <c r="B22" s="132">
        <f>IF(Ⅱ!B22=0,"-",ROUND(Ⅱ!B22/1000,0))</f>
        <v>1292</v>
      </c>
      <c r="C22" s="132">
        <f>IF(Ⅱ!C22=0,"-",ROUND(Ⅱ!C22/1000,0))</f>
        <v>3163650</v>
      </c>
      <c r="D22" s="132">
        <f>IF(Ⅱ!D22=0,"-",ROUND(Ⅱ!D22/1000,0))</f>
        <v>2818836</v>
      </c>
      <c r="E22" s="132">
        <f>IF(Ⅱ!E22=0,"-",ROUND(Ⅱ!E22/1000,0))</f>
        <v>344813</v>
      </c>
      <c r="F22" s="132">
        <f>IF(Ⅱ!F22=0,"-",ROUND(Ⅱ!F22/1000,0))</f>
        <v>302992</v>
      </c>
      <c r="G22" s="93">
        <f t="shared" si="1"/>
        <v>0.43</v>
      </c>
      <c r="H22" s="132">
        <f>IF(Ⅱ!H22=0,"-",ROUND(Ⅱ!H22/1000,0))</f>
        <v>1483</v>
      </c>
      <c r="I22" s="132" t="str">
        <f>IF(Ⅱ!I22=0,"-",ROUND(Ⅱ!I22/1000,0))</f>
        <v>-</v>
      </c>
      <c r="J22" s="132">
        <f>IF(Ⅱ!J22=0,"-",ROUND(Ⅱ!J22/1000,0))</f>
        <v>1292</v>
      </c>
      <c r="K22" s="132">
        <f>IF(Ⅱ!K22=0,"-",ROUND(Ⅱ!K22/1000,0))</f>
        <v>1292</v>
      </c>
    </row>
    <row r="23" spans="1:11">
      <c r="A23" s="92" t="s">
        <v>50</v>
      </c>
      <c r="B23" s="132">
        <f>IF(Ⅱ!B23=0,"-",ROUND(Ⅱ!B23/1000,0))</f>
        <v>3842</v>
      </c>
      <c r="C23" s="132">
        <f>IF(Ⅱ!C23=0,"-",ROUND(Ⅱ!C23/1000,0))</f>
        <v>794058</v>
      </c>
      <c r="D23" s="132">
        <f>IF(Ⅱ!D23=0,"-",ROUND(Ⅱ!D23/1000,0))</f>
        <v>39049</v>
      </c>
      <c r="E23" s="132">
        <f>IF(Ⅱ!E23=0,"-",ROUND(Ⅱ!E23/1000,0))</f>
        <v>755009</v>
      </c>
      <c r="F23" s="132">
        <f>IF(Ⅱ!F23=0,"-",ROUND(Ⅱ!F23/1000,0))</f>
        <v>500000</v>
      </c>
      <c r="G23" s="93">
        <f t="shared" si="1"/>
        <v>0.77</v>
      </c>
      <c r="H23" s="132">
        <f>IF(Ⅱ!H23=0,"-",ROUND(Ⅱ!H23/1000,0))</f>
        <v>5814</v>
      </c>
      <c r="I23" s="132" t="str">
        <f>IF(Ⅱ!I23=0,"-",ROUND(Ⅱ!I23/1000,0))</f>
        <v>-</v>
      </c>
      <c r="J23" s="132">
        <f>IF(Ⅱ!J23=0,"-",ROUND(Ⅱ!J23/1000,0))</f>
        <v>3842</v>
      </c>
      <c r="K23" s="132">
        <f>IF(Ⅱ!K23=0,"-",ROUND(Ⅱ!K23/1000,0))</f>
        <v>3842</v>
      </c>
    </row>
    <row r="24" spans="1:11">
      <c r="A24" s="92" t="s">
        <v>51</v>
      </c>
      <c r="B24" s="132">
        <f>IF(Ⅱ!B24=0,"-",ROUND(Ⅱ!B24/1000,0))</f>
        <v>1950</v>
      </c>
      <c r="C24" s="132">
        <f>IF(Ⅱ!C24=0,"-",ROUND(Ⅱ!C24/1000,0))</f>
        <v>410131</v>
      </c>
      <c r="D24" s="132">
        <f>IF(Ⅱ!D24=0,"-",ROUND(Ⅱ!D24/1000,0))</f>
        <v>357454</v>
      </c>
      <c r="E24" s="132">
        <f>IF(Ⅱ!E24=0,"-",ROUND(Ⅱ!E24/1000,0))</f>
        <v>52677</v>
      </c>
      <c r="F24" s="132">
        <f>IF(Ⅱ!F24=0,"-",ROUND(Ⅱ!F24/1000,0))</f>
        <v>50420</v>
      </c>
      <c r="G24" s="93">
        <f t="shared" si="1"/>
        <v>3.87</v>
      </c>
      <c r="H24" s="132">
        <f>IF(Ⅱ!H24=0,"-",ROUND(Ⅱ!H24/1000,0))</f>
        <v>2039</v>
      </c>
      <c r="I24" s="132" t="str">
        <f>IF(Ⅱ!I24=0,"-",ROUND(Ⅱ!I24/1000,0))</f>
        <v>-</v>
      </c>
      <c r="J24" s="132">
        <f>IF(Ⅱ!J24=0,"-",ROUND(Ⅱ!J24/1000,0))</f>
        <v>1950</v>
      </c>
      <c r="K24" s="132">
        <f>IF(Ⅱ!K24=0,"-",ROUND(Ⅱ!K24/1000,0))</f>
        <v>1950</v>
      </c>
    </row>
    <row r="25" spans="1:11">
      <c r="A25" s="92" t="s">
        <v>52</v>
      </c>
      <c r="B25" s="132">
        <f>IF(Ⅱ!B25=0,"-",ROUND(Ⅱ!B25/1000,0))</f>
        <v>260</v>
      </c>
      <c r="C25" s="132">
        <f>IF(Ⅱ!C25=0,"-",ROUND(Ⅱ!C25/1000,0))</f>
        <v>3191462</v>
      </c>
      <c r="D25" s="132">
        <f>IF(Ⅱ!D25=0,"-",ROUND(Ⅱ!D25/1000,0))</f>
        <v>737258</v>
      </c>
      <c r="E25" s="132">
        <f>IF(Ⅱ!E25=0,"-",ROUND(Ⅱ!E25/1000,0))</f>
        <v>2454204</v>
      </c>
      <c r="F25" s="132">
        <f>IF(Ⅱ!F25=0,"-",ROUND(Ⅱ!F25/1000,0))</f>
        <v>400000</v>
      </c>
      <c r="G25" s="93">
        <f t="shared" si="1"/>
        <v>7.0000000000000007E-2</v>
      </c>
      <c r="H25" s="132">
        <f>IF(Ⅱ!H25=0,"-",ROUND(Ⅱ!H25/1000,0))</f>
        <v>1718</v>
      </c>
      <c r="I25" s="132" t="str">
        <f>IF(Ⅱ!I25=0,"-",ROUND(Ⅱ!I25/1000,0))</f>
        <v>-</v>
      </c>
      <c r="J25" s="132">
        <f>IF(Ⅱ!J25=0,"-",ROUND(Ⅱ!J25/1000,0))</f>
        <v>260</v>
      </c>
      <c r="K25" s="132">
        <f>IF(Ⅱ!K25=0,"-",ROUND(Ⅱ!K25/1000,0))</f>
        <v>260</v>
      </c>
    </row>
    <row r="26" spans="1:11">
      <c r="A26" s="92" t="s">
        <v>53</v>
      </c>
      <c r="B26" s="132">
        <f>IF(Ⅱ!B26=0,"-",ROUND(Ⅱ!B26/1000,0))</f>
        <v>20712</v>
      </c>
      <c r="C26" s="132">
        <f>IF(Ⅱ!C26=0,"-",ROUND(Ⅱ!C26/1000,0))</f>
        <v>358945072</v>
      </c>
      <c r="D26" s="132">
        <f>IF(Ⅱ!D26=0,"-",ROUND(Ⅱ!D26/1000,0))</f>
        <v>309753091</v>
      </c>
      <c r="E26" s="132">
        <f>IF(Ⅱ!E26=0,"-",ROUND(Ⅱ!E26/1000,0))</f>
        <v>49191981</v>
      </c>
      <c r="F26" s="132">
        <f>IF(Ⅱ!F26=0,"-",ROUND(Ⅱ!F26/1000,0))</f>
        <v>6840231</v>
      </c>
      <c r="G26" s="93">
        <f t="shared" si="1"/>
        <v>0.3</v>
      </c>
      <c r="H26" s="132">
        <f>IF(Ⅱ!H26=0,"-",ROUND(Ⅱ!H26/1000,0))</f>
        <v>147576</v>
      </c>
      <c r="I26" s="132" t="str">
        <f>IF(Ⅱ!I26=0,"-",ROUND(Ⅱ!I26/1000,0))</f>
        <v>-</v>
      </c>
      <c r="J26" s="132">
        <f>IF(Ⅱ!J26=0,"-",ROUND(Ⅱ!J26/1000,0))</f>
        <v>20712</v>
      </c>
      <c r="K26" s="132">
        <f>IF(Ⅱ!K26=0,"-",ROUND(Ⅱ!K26/1000,0))</f>
        <v>20712</v>
      </c>
    </row>
    <row r="27" spans="1:11">
      <c r="A27" s="92" t="s">
        <v>54</v>
      </c>
      <c r="B27" s="132">
        <f>IF(Ⅱ!B27=0,"-",ROUND(Ⅱ!B27/1000,0))</f>
        <v>175</v>
      </c>
      <c r="C27" s="132">
        <f>IF(Ⅱ!C27=0,"-",ROUND(Ⅱ!C27/1000,0))</f>
        <v>4524535</v>
      </c>
      <c r="D27" s="132">
        <f>IF(Ⅱ!D27=0,"-",ROUND(Ⅱ!D27/1000,0))</f>
        <v>2031868</v>
      </c>
      <c r="E27" s="132">
        <f>IF(Ⅱ!E27=0,"-",ROUND(Ⅱ!E27/1000,0))</f>
        <v>2492666</v>
      </c>
      <c r="F27" s="132">
        <f>IF(Ⅱ!F27=0,"-",ROUND(Ⅱ!F27/1000,0))</f>
        <v>105000</v>
      </c>
      <c r="G27" s="93">
        <f t="shared" si="1"/>
        <v>0.17</v>
      </c>
      <c r="H27" s="132">
        <f>IF(Ⅱ!H27=0,"-",ROUND(Ⅱ!H27/1000,0))</f>
        <v>4238</v>
      </c>
      <c r="I27" s="132" t="str">
        <f>IF(Ⅱ!I27=0,"-",ROUND(Ⅱ!I27/1000,0))</f>
        <v>-</v>
      </c>
      <c r="J27" s="132">
        <f>IF(Ⅱ!J27=0,"-",ROUND(Ⅱ!J27/1000,0))</f>
        <v>175</v>
      </c>
      <c r="K27" s="132">
        <f>IF(Ⅱ!K27=0,"-",ROUND(Ⅱ!K27/1000,0))</f>
        <v>175</v>
      </c>
    </row>
    <row r="28" spans="1:11">
      <c r="A28" s="92" t="s">
        <v>55</v>
      </c>
      <c r="B28" s="132">
        <f>IF(Ⅱ!B28=0,"-",ROUND(Ⅱ!B28/1000,0))</f>
        <v>3138</v>
      </c>
      <c r="C28" s="132">
        <f>IF(Ⅱ!C28=0,"-",ROUND(Ⅱ!C28/1000,0))</f>
        <v>1831981</v>
      </c>
      <c r="D28" s="132">
        <f>IF(Ⅱ!D28=0,"-",ROUND(Ⅱ!D28/1000,0))</f>
        <v>8039</v>
      </c>
      <c r="E28" s="132">
        <f>IF(Ⅱ!E28=0,"-",ROUND(Ⅱ!E28/1000,0))</f>
        <v>1823942</v>
      </c>
      <c r="F28" s="132">
        <f>IF(Ⅱ!F28=0,"-",ROUND(Ⅱ!F28/1000,0))</f>
        <v>1486448</v>
      </c>
      <c r="G28" s="93">
        <f t="shared" si="1"/>
        <v>0.21</v>
      </c>
      <c r="H28" s="132">
        <f>IF(Ⅱ!H28=0,"-",ROUND(Ⅱ!H28/1000,0))</f>
        <v>3830</v>
      </c>
      <c r="I28" s="132" t="str">
        <f>IF(Ⅱ!I28=0,"-",ROUND(Ⅱ!I28/1000,0))</f>
        <v>-</v>
      </c>
      <c r="J28" s="132">
        <f>IF(Ⅱ!J28=0,"-",ROUND(Ⅱ!J28/1000,0))</f>
        <v>3138</v>
      </c>
      <c r="K28" s="132">
        <f>IF(Ⅱ!K28=0,"-",ROUND(Ⅱ!K28/1000,0))</f>
        <v>3138</v>
      </c>
    </row>
    <row r="29" spans="1:11">
      <c r="A29" s="92" t="s">
        <v>56</v>
      </c>
      <c r="B29" s="132">
        <f>IF(Ⅱ!B29=0,"-",ROUND(Ⅱ!B29/1000,0))</f>
        <v>754</v>
      </c>
      <c r="C29" s="132">
        <f>IF(Ⅱ!C29=0,"-",ROUND(Ⅱ!C29/1000,0))</f>
        <v>110643</v>
      </c>
      <c r="D29" s="132">
        <f>IF(Ⅱ!D29=0,"-",ROUND(Ⅱ!D29/1000,0))</f>
        <v>1011</v>
      </c>
      <c r="E29" s="132">
        <f>IF(Ⅱ!E29=0,"-",ROUND(Ⅱ!E29/1000,0))</f>
        <v>109632</v>
      </c>
      <c r="F29" s="132">
        <f>IF(Ⅱ!F29=0,"-",ROUND(Ⅱ!F29/1000,0))</f>
        <v>100000</v>
      </c>
      <c r="G29" s="93">
        <f t="shared" si="1"/>
        <v>0.75</v>
      </c>
      <c r="H29" s="132">
        <f>IF(Ⅱ!H29=0,"-",ROUND(Ⅱ!H29/1000,0))</f>
        <v>822</v>
      </c>
      <c r="I29" s="132" t="str">
        <f>IF(Ⅱ!I29=0,"-",ROUND(Ⅱ!I29/1000,0))</f>
        <v>-</v>
      </c>
      <c r="J29" s="132">
        <f>IF(Ⅱ!J29=0,"-",ROUND(Ⅱ!J29/1000,0))</f>
        <v>754</v>
      </c>
      <c r="K29" s="132">
        <f>IF(Ⅱ!K29=0,"-",ROUND(Ⅱ!K29/1000,0))</f>
        <v>754</v>
      </c>
    </row>
    <row r="30" spans="1:11">
      <c r="A30" s="92" t="s">
        <v>57</v>
      </c>
      <c r="B30" s="132">
        <f>IF(Ⅱ!B30=0,"-",ROUND(Ⅱ!B30/1000,0))</f>
        <v>1575</v>
      </c>
      <c r="C30" s="132">
        <f>IF(Ⅱ!C30=0,"-",ROUND(Ⅱ!C30/1000,0))</f>
        <v>1237296</v>
      </c>
      <c r="D30" s="132">
        <f>IF(Ⅱ!D30=0,"-",ROUND(Ⅱ!D30/1000,0))</f>
        <v>205450</v>
      </c>
      <c r="E30" s="132">
        <f>IF(Ⅱ!E30=0,"-",ROUND(Ⅱ!E30/1000,0))</f>
        <v>1031845</v>
      </c>
      <c r="F30" s="132">
        <f>IF(Ⅱ!F30=0,"-",ROUND(Ⅱ!F30/1000,0))</f>
        <v>856729</v>
      </c>
      <c r="G30" s="93">
        <f t="shared" si="1"/>
        <v>0.18</v>
      </c>
      <c r="H30" s="132">
        <f>IF(Ⅱ!H30=0,"-",ROUND(Ⅱ!H30/1000,0))</f>
        <v>1857</v>
      </c>
      <c r="I30" s="132" t="str">
        <f>IF(Ⅱ!I30=0,"-",ROUND(Ⅱ!I30/1000,0))</f>
        <v>-</v>
      </c>
      <c r="J30" s="132">
        <f>IF(Ⅱ!J30=0,"-",ROUND(Ⅱ!J30/1000,0))</f>
        <v>1575</v>
      </c>
      <c r="K30" s="132">
        <f>IF(Ⅱ!K30=0,"-",ROUND(Ⅱ!K30/1000,0))</f>
        <v>1575</v>
      </c>
    </row>
    <row r="31" spans="1:11">
      <c r="A31" s="92" t="s">
        <v>58</v>
      </c>
      <c r="B31" s="132">
        <f>IF(Ⅱ!B31=0,"-",ROUND(Ⅱ!B31/1000,0))</f>
        <v>5600</v>
      </c>
      <c r="C31" s="132">
        <f>IF(Ⅱ!C31=0,"-",ROUND(Ⅱ!C31/1000,0))</f>
        <v>24589199000</v>
      </c>
      <c r="D31" s="132">
        <f>IF(Ⅱ!D31=0,"-",ROUND(Ⅱ!D31/1000,0))</f>
        <v>24294008000</v>
      </c>
      <c r="E31" s="132">
        <f>IF(Ⅱ!E31=0,"-",ROUND(Ⅱ!E31/1000,0))</f>
        <v>295191000</v>
      </c>
      <c r="F31" s="132">
        <f>IF(Ⅱ!F31=0,"-",ROUND(Ⅱ!F31/1000,0))</f>
        <v>16602000</v>
      </c>
      <c r="G31" s="93">
        <f t="shared" si="1"/>
        <v>0.03</v>
      </c>
      <c r="H31" s="132">
        <f>IF(Ⅱ!H31=0,"-",ROUND(Ⅱ!H31/1000,0))</f>
        <v>88557</v>
      </c>
      <c r="I31" s="132" t="str">
        <f>IF(Ⅱ!I31=0,"-",ROUND(Ⅱ!I31/1000,0))</f>
        <v>-</v>
      </c>
      <c r="J31" s="132">
        <f>IF(Ⅱ!J31=0,"-",ROUND(Ⅱ!J31/1000,0))</f>
        <v>5600</v>
      </c>
      <c r="K31" s="132">
        <f>IF(Ⅱ!K31=0,"-",ROUND(Ⅱ!K31/1000,0))</f>
        <v>5600</v>
      </c>
    </row>
    <row r="32" spans="1:11">
      <c r="A32" s="90" t="s">
        <v>19</v>
      </c>
      <c r="B32" s="132">
        <f>IF(Ⅱ!B32=0,"-",ROUND(Ⅱ!B32/1000,0))</f>
        <v>206584</v>
      </c>
      <c r="C32" s="132">
        <f>IF(Ⅱ!C32=0,"-",ROUND(Ⅱ!C32/1000,0))</f>
        <v>25231007927</v>
      </c>
      <c r="D32" s="132">
        <f>IF(Ⅱ!D32=0,"-",ROUND(Ⅱ!D32/1000,0))</f>
        <v>24833337965</v>
      </c>
      <c r="E32" s="132">
        <f>IF(Ⅱ!E32=0,"-",ROUND(Ⅱ!E32/1000,0))</f>
        <v>397669963</v>
      </c>
      <c r="F32" s="132">
        <f>IF(Ⅱ!F32=0,"-",ROUND(Ⅱ!F32/1000,0))</f>
        <v>33715195</v>
      </c>
      <c r="G32" s="95"/>
      <c r="H32" s="132">
        <f>IF(Ⅱ!H32=0,"-",ROUND(Ⅱ!H32/1000,0))</f>
        <v>2233202</v>
      </c>
      <c r="I32" s="132" t="str">
        <f>IF(Ⅱ!I32=0,"-",ROUND(Ⅱ!I32/1000,0))</f>
        <v>-</v>
      </c>
      <c r="J32" s="132">
        <f>IF(Ⅱ!J32=0,"-",ROUND(Ⅱ!J32/1000,0))</f>
        <v>206584</v>
      </c>
      <c r="K32" s="132">
        <f>IF(Ⅱ!K32=0,"-",ROUND(Ⅱ!K32/1000,0))</f>
        <v>206669</v>
      </c>
    </row>
  </sheetData>
  <phoneticPr fontId="4"/>
  <pageMargins left="0.7" right="0.7" top="0.75" bottom="0.75" header="0.3" footer="0.3"/>
  <pageSetup paperSize="9" orientation="landscape" r:id="rId1"/>
  <rowBreaks count="1" manualBreakCount="1">
    <brk id="13"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opLeftCell="A13" workbookViewId="0"/>
  </sheetViews>
  <sheetFormatPr defaultRowHeight="18.75"/>
  <cols>
    <col min="1" max="1" width="31.75" style="51" bestFit="1" customWidth="1"/>
    <col min="2" max="6" width="17.25" style="51" customWidth="1"/>
    <col min="7" max="16384" width="9" style="51"/>
  </cols>
  <sheetData>
    <row r="1" spans="1:6">
      <c r="A1" s="52" t="s">
        <v>59</v>
      </c>
      <c r="F1" s="60" t="s">
        <v>246</v>
      </c>
    </row>
    <row r="2" spans="1:6" ht="37.5">
      <c r="A2" s="61" t="s">
        <v>60</v>
      </c>
      <c r="B2" s="84" t="s">
        <v>83</v>
      </c>
      <c r="C2" s="70" t="s">
        <v>11</v>
      </c>
      <c r="D2" s="70" t="s">
        <v>84</v>
      </c>
      <c r="E2" s="70" t="s">
        <v>85</v>
      </c>
      <c r="F2" s="70" t="s">
        <v>86</v>
      </c>
    </row>
    <row r="3" spans="1:6">
      <c r="A3" s="79" t="s">
        <v>61</v>
      </c>
      <c r="B3" s="135">
        <f>IF(Ⅲ!B3=0,"-",+ROUND(Ⅲ!B3/1000,0))</f>
        <v>5106712</v>
      </c>
      <c r="C3" s="135" t="str">
        <f>IF(Ⅲ!C3=0,"-",+ROUND(Ⅲ!C3/1000,0))</f>
        <v>-</v>
      </c>
      <c r="D3" s="135" t="str">
        <f>IF(Ⅲ!D3=0,"-",+ROUND(Ⅲ!D3/1000,0))</f>
        <v>-</v>
      </c>
      <c r="E3" s="135">
        <f>IF(Ⅲ!E3=0,"-",+ROUND(Ⅲ!E3/1000,0))</f>
        <v>5106712</v>
      </c>
      <c r="F3" s="135">
        <f>IF(Ⅲ!F3=0,"-",+ROUND(Ⅲ!F3/1000,0))</f>
        <v>5106712</v>
      </c>
    </row>
    <row r="4" spans="1:6">
      <c r="A4" s="79" t="s">
        <v>62</v>
      </c>
      <c r="B4" s="135">
        <f>IF(Ⅲ!B4=0,"-",+ROUND(Ⅲ!B4/1000,0))</f>
        <v>631068</v>
      </c>
      <c r="C4" s="135" t="str">
        <f>IF(Ⅲ!C4=0,"-",+ROUND(Ⅲ!C4/1000,0))</f>
        <v>-</v>
      </c>
      <c r="D4" s="135" t="str">
        <f>IF(Ⅲ!D4=0,"-",+ROUND(Ⅲ!D4/1000,0))</f>
        <v>-</v>
      </c>
      <c r="E4" s="135">
        <f>IF(Ⅲ!E4=0,"-",+ROUND(Ⅲ!E4/1000,0))</f>
        <v>631068</v>
      </c>
      <c r="F4" s="135">
        <f>IF(Ⅲ!F4=0,"-",+ROUND(Ⅲ!F4/1000,0))</f>
        <v>631068</v>
      </c>
    </row>
    <row r="5" spans="1:6">
      <c r="A5" s="79" t="s">
        <v>63</v>
      </c>
      <c r="B5" s="135">
        <f>IF(Ⅲ!B5=0,"-",+ROUND(Ⅲ!B5/1000,0))</f>
        <v>15000</v>
      </c>
      <c r="C5" s="135" t="str">
        <f>IF(Ⅲ!C5=0,"-",+ROUND(Ⅲ!C5/1000,0))</f>
        <v>-</v>
      </c>
      <c r="D5" s="135" t="str">
        <f>IF(Ⅲ!D5=0,"-",+ROUND(Ⅲ!D5/1000,0))</f>
        <v>-</v>
      </c>
      <c r="E5" s="135">
        <f>IF(Ⅲ!E5=0,"-",+ROUND(Ⅲ!E5/1000,0))</f>
        <v>15000</v>
      </c>
      <c r="F5" s="135">
        <f>IF(Ⅲ!F5=0,"-",+ROUND(Ⅲ!F5/1000,0))</f>
        <v>15000</v>
      </c>
    </row>
    <row r="6" spans="1:6">
      <c r="A6" s="79" t="s">
        <v>64</v>
      </c>
      <c r="B6" s="135">
        <f>IF(Ⅲ!B6=0,"-",+ROUND(Ⅲ!B6/1000,0))</f>
        <v>10111</v>
      </c>
      <c r="C6" s="135" t="str">
        <f>IF(Ⅲ!C6=0,"-",+ROUND(Ⅲ!C6/1000,0))</f>
        <v>-</v>
      </c>
      <c r="D6" s="135" t="str">
        <f>IF(Ⅲ!D6=0,"-",+ROUND(Ⅲ!D6/1000,0))</f>
        <v>-</v>
      </c>
      <c r="E6" s="135">
        <f>IF(Ⅲ!E6=0,"-",+ROUND(Ⅲ!E6/1000,0))</f>
        <v>10111</v>
      </c>
      <c r="F6" s="135">
        <f>IF(Ⅲ!F6=0,"-",+ROUND(Ⅲ!F6/1000,0))</f>
        <v>10111</v>
      </c>
    </row>
    <row r="7" spans="1:6">
      <c r="A7" s="79" t="s">
        <v>65</v>
      </c>
      <c r="B7" s="135">
        <f>IF(Ⅲ!B7=0,"-",+ROUND(Ⅲ!B7/1000,0))</f>
        <v>171565</v>
      </c>
      <c r="C7" s="135" t="str">
        <f>IF(Ⅲ!C7=0,"-",+ROUND(Ⅲ!C7/1000,0))</f>
        <v>-</v>
      </c>
      <c r="D7" s="135" t="str">
        <f>IF(Ⅲ!D7=0,"-",+ROUND(Ⅲ!D7/1000,0))</f>
        <v>-</v>
      </c>
      <c r="E7" s="135">
        <f>IF(Ⅲ!E7=0,"-",+ROUND(Ⅲ!E7/1000,0))</f>
        <v>171565</v>
      </c>
      <c r="F7" s="135">
        <f>IF(Ⅲ!F7=0,"-",+ROUND(Ⅲ!F7/1000,0))</f>
        <v>171565</v>
      </c>
    </row>
    <row r="8" spans="1:6">
      <c r="A8" s="79" t="s">
        <v>66</v>
      </c>
      <c r="B8" s="135">
        <f>IF(Ⅲ!B8=0,"-",+ROUND(Ⅲ!B8/1000,0))</f>
        <v>22692</v>
      </c>
      <c r="C8" s="135" t="str">
        <f>IF(Ⅲ!C8=0,"-",+ROUND(Ⅲ!C8/1000,0))</f>
        <v>-</v>
      </c>
      <c r="D8" s="135">
        <f>IF(Ⅲ!D8=0,"-",+ROUND(Ⅲ!D8/1000,0))</f>
        <v>7905</v>
      </c>
      <c r="E8" s="135">
        <f>IF(Ⅲ!E8=0,"-",+ROUND(Ⅲ!E8/1000,0))</f>
        <v>30597</v>
      </c>
      <c r="F8" s="135">
        <f>IF(Ⅲ!F8=0,"-",+ROUND(Ⅲ!F8/1000,0))</f>
        <v>30597</v>
      </c>
    </row>
    <row r="9" spans="1:6">
      <c r="A9" s="79" t="s">
        <v>67</v>
      </c>
      <c r="B9" s="135">
        <f>IF(Ⅲ!B9=0,"-",+ROUND(Ⅲ!B9/1000,0))</f>
        <v>250000</v>
      </c>
      <c r="C9" s="135" t="str">
        <f>IF(Ⅲ!C9=0,"-",+ROUND(Ⅲ!C9/1000,0))</f>
        <v>-</v>
      </c>
      <c r="D9" s="135" t="str">
        <f>IF(Ⅲ!D9=0,"-",+ROUND(Ⅲ!D9/1000,0))</f>
        <v>-</v>
      </c>
      <c r="E9" s="135">
        <f>IF(Ⅲ!E9=0,"-",+ROUND(Ⅲ!E9/1000,0))</f>
        <v>250000</v>
      </c>
      <c r="F9" s="135">
        <f>IF(Ⅲ!F9=0,"-",+ROUND(Ⅲ!F9/1000,0))</f>
        <v>250000</v>
      </c>
    </row>
    <row r="10" spans="1:6">
      <c r="A10" s="79" t="s">
        <v>68</v>
      </c>
      <c r="B10" s="135">
        <f>IF(Ⅲ!B10=0,"-",+ROUND(Ⅲ!B10/1000,0))</f>
        <v>11913</v>
      </c>
      <c r="C10" s="135" t="str">
        <f>IF(Ⅲ!C10=0,"-",+ROUND(Ⅲ!C10/1000,0))</f>
        <v>-</v>
      </c>
      <c r="D10" s="135" t="str">
        <f>IF(Ⅲ!D10=0,"-",+ROUND(Ⅲ!D10/1000,0))</f>
        <v>-</v>
      </c>
      <c r="E10" s="135">
        <f>IF(Ⅲ!E10=0,"-",+ROUND(Ⅲ!E10/1000,0))</f>
        <v>11913</v>
      </c>
      <c r="F10" s="135">
        <f>IF(Ⅲ!F10=0,"-",+ROUND(Ⅲ!F10/1000,0))</f>
        <v>11913</v>
      </c>
    </row>
    <row r="11" spans="1:6">
      <c r="A11" s="79" t="s">
        <v>69</v>
      </c>
      <c r="B11" s="135">
        <f>IF(Ⅲ!B11=0,"-",+ROUND(Ⅲ!B11/1000,0))</f>
        <v>26370</v>
      </c>
      <c r="C11" s="135" t="str">
        <f>IF(Ⅲ!C11=0,"-",+ROUND(Ⅲ!C11/1000,0))</f>
        <v>-</v>
      </c>
      <c r="D11" s="135" t="str">
        <f>IF(Ⅲ!D11=0,"-",+ROUND(Ⅲ!D11/1000,0))</f>
        <v>-</v>
      </c>
      <c r="E11" s="135">
        <f>IF(Ⅲ!E11=0,"-",+ROUND(Ⅲ!E11/1000,0))</f>
        <v>26370</v>
      </c>
      <c r="F11" s="135">
        <f>IF(Ⅲ!F11=0,"-",+ROUND(Ⅲ!F11/1000,0))</f>
        <v>26370</v>
      </c>
    </row>
    <row r="12" spans="1:6">
      <c r="A12" s="79" t="s">
        <v>70</v>
      </c>
      <c r="B12" s="135">
        <f>IF(Ⅲ!B12=0,"-",+ROUND(Ⅲ!B12/1000,0))</f>
        <v>107793</v>
      </c>
      <c r="C12" s="135" t="str">
        <f>IF(Ⅲ!C12=0,"-",+ROUND(Ⅲ!C12/1000,0))</f>
        <v>-</v>
      </c>
      <c r="D12" s="135" t="str">
        <f>IF(Ⅲ!D12=0,"-",+ROUND(Ⅲ!D12/1000,0))</f>
        <v>-</v>
      </c>
      <c r="E12" s="135">
        <f>IF(Ⅲ!E12=0,"-",+ROUND(Ⅲ!E12/1000,0))</f>
        <v>107793</v>
      </c>
      <c r="F12" s="135">
        <f>IF(Ⅲ!F12=0,"-",+ROUND(Ⅲ!F12/1000,0))</f>
        <v>107793</v>
      </c>
    </row>
    <row r="13" spans="1:6">
      <c r="A13" s="79" t="s">
        <v>71</v>
      </c>
      <c r="B13" s="135">
        <f>IF(Ⅲ!B13=0,"-",+ROUND(Ⅲ!B13/1000,0))</f>
        <v>100590</v>
      </c>
      <c r="C13" s="135" t="str">
        <f>IF(Ⅲ!C13=0,"-",+ROUND(Ⅲ!C13/1000,0))</f>
        <v>-</v>
      </c>
      <c r="D13" s="135" t="str">
        <f>IF(Ⅲ!D13=0,"-",+ROUND(Ⅲ!D13/1000,0))</f>
        <v>-</v>
      </c>
      <c r="E13" s="135">
        <f>IF(Ⅲ!E13=0,"-",+ROUND(Ⅲ!E13/1000,0))</f>
        <v>100590</v>
      </c>
      <c r="F13" s="135">
        <f>IF(Ⅲ!F13=0,"-",+ROUND(Ⅲ!F13/1000,0))</f>
        <v>100590</v>
      </c>
    </row>
    <row r="14" spans="1:6">
      <c r="A14" s="79" t="s">
        <v>72</v>
      </c>
      <c r="B14" s="135">
        <f>IF(Ⅲ!B14=0,"-",+ROUND(Ⅲ!B14/1000,0))</f>
        <v>217234</v>
      </c>
      <c r="C14" s="135" t="str">
        <f>IF(Ⅲ!C14=0,"-",+ROUND(Ⅲ!C14/1000,0))</f>
        <v>-</v>
      </c>
      <c r="D14" s="135" t="str">
        <f>IF(Ⅲ!D14=0,"-",+ROUND(Ⅲ!D14/1000,0))</f>
        <v>-</v>
      </c>
      <c r="E14" s="135">
        <f>IF(Ⅲ!E14=0,"-",+ROUND(Ⅲ!E14/1000,0))</f>
        <v>217234</v>
      </c>
      <c r="F14" s="135">
        <f>IF(Ⅲ!F14=0,"-",+ROUND(Ⅲ!F14/1000,0))</f>
        <v>217234</v>
      </c>
    </row>
    <row r="15" spans="1:6">
      <c r="A15" s="79" t="s">
        <v>73</v>
      </c>
      <c r="B15" s="135">
        <f>IF(Ⅲ!B15=0,"-",+ROUND(Ⅲ!B15/1000,0))</f>
        <v>30481</v>
      </c>
      <c r="C15" s="135" t="str">
        <f>IF(Ⅲ!C15=0,"-",+ROUND(Ⅲ!C15/1000,0))</f>
        <v>-</v>
      </c>
      <c r="D15" s="135" t="str">
        <f>IF(Ⅲ!D15=0,"-",+ROUND(Ⅲ!D15/1000,0))</f>
        <v>-</v>
      </c>
      <c r="E15" s="135">
        <f>IF(Ⅲ!E15=0,"-",+ROUND(Ⅲ!E15/1000,0))</f>
        <v>30481</v>
      </c>
      <c r="F15" s="135">
        <f>IF(Ⅲ!F15=0,"-",+ROUND(Ⅲ!F15/1000,0))</f>
        <v>30481</v>
      </c>
    </row>
    <row r="16" spans="1:6">
      <c r="A16" s="79" t="s">
        <v>74</v>
      </c>
      <c r="B16" s="135">
        <f>IF(Ⅲ!B16=0,"-",+ROUND(Ⅲ!B16/1000,0))</f>
        <v>3015</v>
      </c>
      <c r="C16" s="135" t="str">
        <f>IF(Ⅲ!C16=0,"-",+ROUND(Ⅲ!C16/1000,0))</f>
        <v>-</v>
      </c>
      <c r="D16" s="135" t="str">
        <f>IF(Ⅲ!D16=0,"-",+ROUND(Ⅲ!D16/1000,0))</f>
        <v>-</v>
      </c>
      <c r="E16" s="135">
        <f>IF(Ⅲ!E16=0,"-",+ROUND(Ⅲ!E16/1000,0))</f>
        <v>3015</v>
      </c>
      <c r="F16" s="135">
        <f>IF(Ⅲ!F16=0,"-",+ROUND(Ⅲ!F16/1000,0))</f>
        <v>3015</v>
      </c>
    </row>
    <row r="17" spans="1:6">
      <c r="A17" s="79" t="s">
        <v>75</v>
      </c>
      <c r="B17" s="135">
        <f>IF(Ⅲ!B17=0,"-",+ROUND(Ⅲ!B17/1000,0))</f>
        <v>6127</v>
      </c>
      <c r="C17" s="135" t="str">
        <f>IF(Ⅲ!C17=0,"-",+ROUND(Ⅲ!C17/1000,0))</f>
        <v>-</v>
      </c>
      <c r="D17" s="135" t="str">
        <f>IF(Ⅲ!D17=0,"-",+ROUND(Ⅲ!D17/1000,0))</f>
        <v>-</v>
      </c>
      <c r="E17" s="135">
        <f>IF(Ⅲ!E17=0,"-",+ROUND(Ⅲ!E17/1000,0))</f>
        <v>6127</v>
      </c>
      <c r="F17" s="135">
        <f>IF(Ⅲ!F17=0,"-",+ROUND(Ⅲ!F17/1000,0))</f>
        <v>6127</v>
      </c>
    </row>
    <row r="18" spans="1:6">
      <c r="A18" s="79" t="s">
        <v>76</v>
      </c>
      <c r="B18" s="135">
        <f>IF(Ⅲ!B18=0,"-",+ROUND(Ⅲ!B18/1000,0))</f>
        <v>2105479</v>
      </c>
      <c r="C18" s="135" t="str">
        <f>IF(Ⅲ!C18=0,"-",+ROUND(Ⅲ!C18/1000,0))</f>
        <v>-</v>
      </c>
      <c r="D18" s="135" t="str">
        <f>IF(Ⅲ!D18=0,"-",+ROUND(Ⅲ!D18/1000,0))</f>
        <v>-</v>
      </c>
      <c r="E18" s="135">
        <f>IF(Ⅲ!E18=0,"-",+ROUND(Ⅲ!E18/1000,0))</f>
        <v>2105479</v>
      </c>
      <c r="F18" s="135">
        <f>IF(Ⅲ!F18=0,"-",+ROUND(Ⅲ!F18/1000,0))</f>
        <v>2105479</v>
      </c>
    </row>
    <row r="19" spans="1:6">
      <c r="A19" s="79" t="s">
        <v>77</v>
      </c>
      <c r="B19" s="135">
        <f>IF(Ⅲ!B19=0,"-",+ROUND(Ⅲ!B19/1000,0))</f>
        <v>118398</v>
      </c>
      <c r="C19" s="135" t="str">
        <f>IF(Ⅲ!C19=0,"-",+ROUND(Ⅲ!C19/1000,0))</f>
        <v>-</v>
      </c>
      <c r="D19" s="135" t="str">
        <f>IF(Ⅲ!D19=0,"-",+ROUND(Ⅲ!D19/1000,0))</f>
        <v>-</v>
      </c>
      <c r="E19" s="135">
        <f>IF(Ⅲ!E19=0,"-",+ROUND(Ⅲ!E19/1000,0))</f>
        <v>118398</v>
      </c>
      <c r="F19" s="135">
        <f>IF(Ⅲ!F19=0,"-",+ROUND(Ⅲ!F19/1000,0))</f>
        <v>118398</v>
      </c>
    </row>
    <row r="20" spans="1:6">
      <c r="A20" s="79" t="s">
        <v>78</v>
      </c>
      <c r="B20" s="135">
        <f>IF(Ⅲ!B20=0,"-",+ROUND(Ⅲ!B20/1000,0))</f>
        <v>111306</v>
      </c>
      <c r="C20" s="135" t="str">
        <f>IF(Ⅲ!C20=0,"-",+ROUND(Ⅲ!C20/1000,0))</f>
        <v>-</v>
      </c>
      <c r="D20" s="135" t="str">
        <f>IF(Ⅲ!D20=0,"-",+ROUND(Ⅲ!D20/1000,0))</f>
        <v>-</v>
      </c>
      <c r="E20" s="135">
        <f>IF(Ⅲ!E20=0,"-",+ROUND(Ⅲ!E20/1000,0))</f>
        <v>111306</v>
      </c>
      <c r="F20" s="135">
        <f>IF(Ⅲ!F20=0,"-",+ROUND(Ⅲ!F20/1000,0))</f>
        <v>111306</v>
      </c>
    </row>
    <row r="21" spans="1:6">
      <c r="A21" s="79" t="s">
        <v>79</v>
      </c>
      <c r="B21" s="135">
        <f>IF(Ⅲ!B21=0,"-",+ROUND(Ⅲ!B21/1000,0))</f>
        <v>115165</v>
      </c>
      <c r="C21" s="135" t="str">
        <f>IF(Ⅲ!C21=0,"-",+ROUND(Ⅲ!C21/1000,0))</f>
        <v>-</v>
      </c>
      <c r="D21" s="135" t="str">
        <f>IF(Ⅲ!D21=0,"-",+ROUND(Ⅲ!D21/1000,0))</f>
        <v>-</v>
      </c>
      <c r="E21" s="135">
        <f>IF(Ⅲ!E21=0,"-",+ROUND(Ⅲ!E21/1000,0))</f>
        <v>115165</v>
      </c>
      <c r="F21" s="135">
        <f>IF(Ⅲ!F21=0,"-",+ROUND(Ⅲ!F21/1000,0))</f>
        <v>115165</v>
      </c>
    </row>
    <row r="22" spans="1:6">
      <c r="A22" s="79" t="s">
        <v>80</v>
      </c>
      <c r="B22" s="135">
        <f>IF(Ⅲ!B22=0,"-",+ROUND(Ⅲ!B22/1000,0))</f>
        <v>143311</v>
      </c>
      <c r="C22" s="135" t="str">
        <f>IF(Ⅲ!C22=0,"-",+ROUND(Ⅲ!C22/1000,0))</f>
        <v>-</v>
      </c>
      <c r="D22" s="135" t="str">
        <f>IF(Ⅲ!D22=0,"-",+ROUND(Ⅲ!D22/1000,0))</f>
        <v>-</v>
      </c>
      <c r="E22" s="135">
        <f>IF(Ⅲ!E22=0,"-",+ROUND(Ⅲ!E22/1000,0))</f>
        <v>143311</v>
      </c>
      <c r="F22" s="135">
        <f>IF(Ⅲ!F22=0,"-",+ROUND(Ⅲ!F22/1000,0))</f>
        <v>143311</v>
      </c>
    </row>
    <row r="23" spans="1:6">
      <c r="A23" s="79" t="s">
        <v>81</v>
      </c>
      <c r="B23" s="135">
        <f>IF(Ⅲ!B23=0,"-",+ROUND(Ⅲ!B23/1000,0))</f>
        <v>51219</v>
      </c>
      <c r="C23" s="135" t="str">
        <f>IF(Ⅲ!C23=0,"-",+ROUND(Ⅲ!C23/1000,0))</f>
        <v>-</v>
      </c>
      <c r="D23" s="135" t="str">
        <f>IF(Ⅲ!D23=0,"-",+ROUND(Ⅲ!D23/1000,0))</f>
        <v>-</v>
      </c>
      <c r="E23" s="135">
        <f>IF(Ⅲ!E23=0,"-",+ROUND(Ⅲ!E23/1000,0))</f>
        <v>51219</v>
      </c>
      <c r="F23" s="135">
        <f>IF(Ⅲ!F23=0,"-",+ROUND(Ⅲ!F23/1000,0))</f>
        <v>51219</v>
      </c>
    </row>
    <row r="24" spans="1:6">
      <c r="A24" s="79" t="s">
        <v>82</v>
      </c>
      <c r="B24" s="135">
        <f>IF(Ⅲ!B24=0,"-",+ROUND(Ⅲ!B24/1000,0))</f>
        <v>1913053</v>
      </c>
      <c r="C24" s="135" t="str">
        <f>IF(Ⅲ!C24=0,"-",+ROUND(Ⅲ!C24/1000,0))</f>
        <v>-</v>
      </c>
      <c r="D24" s="135" t="str">
        <f>IF(Ⅲ!D24=0,"-",+ROUND(Ⅲ!D24/1000,0))</f>
        <v>-</v>
      </c>
      <c r="E24" s="135">
        <f>IF(Ⅲ!E24=0,"-",+ROUND(Ⅲ!E24/1000,0))</f>
        <v>1913053</v>
      </c>
      <c r="F24" s="135">
        <f>IF(Ⅲ!F24=0,"-",+ROUND(Ⅲ!F24/1000,0))</f>
        <v>1913053</v>
      </c>
    </row>
    <row r="25" spans="1:6">
      <c r="A25" s="79" t="s">
        <v>283</v>
      </c>
      <c r="B25" s="135">
        <f>IF(Ⅲ!B25=0,"-",+ROUND(Ⅲ!B25/1000,0))</f>
        <v>26834</v>
      </c>
      <c r="C25" s="135" t="str">
        <f>IF(Ⅲ!C25=0,"-",+ROUND(Ⅲ!C25/1000,0))</f>
        <v>-</v>
      </c>
      <c r="D25" s="135" t="str">
        <f>IF(Ⅲ!D25=0,"-",+ROUND(Ⅲ!D25/1000,0))</f>
        <v>-</v>
      </c>
      <c r="E25" s="135">
        <f>IF(Ⅲ!E25=0,"-",+ROUND(Ⅲ!E25/1000,0))</f>
        <v>26834</v>
      </c>
      <c r="F25" s="135">
        <f>IF(Ⅲ!F25=0,"-",+ROUND(Ⅲ!F25/1000,0))</f>
        <v>26834</v>
      </c>
    </row>
    <row r="26" spans="1:6">
      <c r="A26" s="61" t="s">
        <v>19</v>
      </c>
      <c r="B26" s="135">
        <f>IF(Ⅲ!B26=0,"-",+ROUND(Ⅲ!B26/1000,0))</f>
        <v>11295436</v>
      </c>
      <c r="C26" s="135" t="str">
        <f>IF(Ⅲ!C26=0,"-",+ROUND(Ⅲ!C26/1000,0))</f>
        <v>-</v>
      </c>
      <c r="D26" s="135">
        <f>IF(Ⅲ!D26=0,"-",+ROUND(Ⅲ!D26/1000,0))</f>
        <v>7905</v>
      </c>
      <c r="E26" s="135">
        <f>IF(Ⅲ!E26=0,"-",+ROUND(Ⅲ!E26/1000,0))</f>
        <v>11303342</v>
      </c>
      <c r="F26" s="135">
        <f>IF(Ⅲ!F26=0,"-",+ROUND(Ⅲ!F26/1000,0))</f>
        <v>11303342</v>
      </c>
    </row>
  </sheetData>
  <phoneticPr fontId="4"/>
  <pageMargins left="0.7" right="0.7" top="0.75" bottom="0.75" header="0.3" footer="0.3"/>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opLeftCell="A31" workbookViewId="0"/>
  </sheetViews>
  <sheetFormatPr defaultRowHeight="18.75"/>
  <cols>
    <col min="1" max="1" width="23" style="51" bestFit="1" customWidth="1"/>
    <col min="2" max="3" width="17.25" style="51" customWidth="1"/>
    <col min="4" max="4" width="2.5" style="51" customWidth="1"/>
    <col min="5" max="5" width="14.75" style="51" customWidth="1"/>
    <col min="6" max="6" width="8.25" style="51" customWidth="1"/>
    <col min="7" max="8" width="9" style="51" customWidth="1"/>
    <col min="9" max="9" width="8.25" style="51" customWidth="1"/>
    <col min="10" max="16384" width="9" style="51"/>
  </cols>
  <sheetData>
    <row r="1" spans="1:10">
      <c r="A1" s="52" t="s">
        <v>87</v>
      </c>
      <c r="I1" s="60" t="s">
        <v>246</v>
      </c>
    </row>
    <row r="2" spans="1:10" ht="18.75" customHeight="1">
      <c r="A2" s="194" t="s">
        <v>88</v>
      </c>
      <c r="B2" s="196" t="s">
        <v>89</v>
      </c>
      <c r="C2" s="197"/>
      <c r="D2" s="198" t="s">
        <v>90</v>
      </c>
      <c r="E2" s="199"/>
      <c r="F2" s="199"/>
      <c r="G2" s="200"/>
      <c r="H2" s="201" t="s">
        <v>91</v>
      </c>
      <c r="I2" s="202"/>
    </row>
    <row r="3" spans="1:10" ht="37.5">
      <c r="A3" s="195"/>
      <c r="B3" s="84" t="s">
        <v>92</v>
      </c>
      <c r="C3" s="70" t="s">
        <v>93</v>
      </c>
      <c r="D3" s="198" t="s">
        <v>92</v>
      </c>
      <c r="E3" s="200"/>
      <c r="F3" s="198" t="s">
        <v>93</v>
      </c>
      <c r="G3" s="200"/>
      <c r="H3" s="203"/>
      <c r="I3" s="204"/>
    </row>
    <row r="4" spans="1:10">
      <c r="A4" s="79" t="s">
        <v>94</v>
      </c>
      <c r="B4" s="85"/>
      <c r="C4" s="85"/>
      <c r="D4" s="205"/>
      <c r="E4" s="206"/>
      <c r="F4" s="205"/>
      <c r="G4" s="206"/>
      <c r="H4" s="205"/>
      <c r="I4" s="206"/>
    </row>
    <row r="5" spans="1:10">
      <c r="A5" s="76" t="s">
        <v>95</v>
      </c>
      <c r="B5" s="135">
        <f>IF(Ⅳ!B5=0,"-",+ROUND(Ⅳ!B5/1000,0))</f>
        <v>77112</v>
      </c>
      <c r="C5" s="135" t="str">
        <f>IF(Ⅳ!C5=0,"-",+ROUND(Ⅳ!C5/1000,0))</f>
        <v>-</v>
      </c>
      <c r="D5" s="207">
        <f>+IF(Ⅳ!D5=0,"-",ROUND(Ⅳ!D5/1000,0))</f>
        <v>9008</v>
      </c>
      <c r="E5" s="208"/>
      <c r="F5" s="207" t="str">
        <f>+IF(Ⅳ!F5=0,"-",ROUND(Ⅳ!F5/1000,0))</f>
        <v>-</v>
      </c>
      <c r="G5" s="208"/>
      <c r="H5" s="207">
        <f>+IF(Ⅳ!H5=0,"-",ROUND(Ⅳ!H5/1000,0))</f>
        <v>86120</v>
      </c>
      <c r="I5" s="208"/>
    </row>
    <row r="6" spans="1:10">
      <c r="A6" s="76" t="s">
        <v>96</v>
      </c>
      <c r="B6" s="135">
        <f>IF(Ⅳ!B6=0,"-",+ROUND(Ⅳ!B6/1000,0))</f>
        <v>1259</v>
      </c>
      <c r="C6" s="135" t="str">
        <f>IF(Ⅳ!C6=0,"-",+ROUND(Ⅳ!C6/1000,0))</f>
        <v>-</v>
      </c>
      <c r="D6" s="207">
        <f>+IF(Ⅳ!D6=0,"-",ROUND(Ⅳ!D6/1000,0))</f>
        <v>808</v>
      </c>
      <c r="E6" s="208"/>
      <c r="F6" s="207" t="str">
        <f>+IF(Ⅳ!F6=0,"-",ROUND(Ⅳ!F6/1000,0))</f>
        <v>-</v>
      </c>
      <c r="G6" s="208"/>
      <c r="H6" s="207">
        <f>+IF(Ⅳ!H6=0,"-",ROUND(Ⅳ!H6/1000,0))</f>
        <v>2067</v>
      </c>
      <c r="I6" s="208"/>
    </row>
    <row r="7" spans="1:10">
      <c r="A7" s="76" t="s">
        <v>290</v>
      </c>
      <c r="B7" s="135">
        <f>IF(Ⅳ!B7=0,"-",+ROUND(Ⅳ!B7/1000,0))</f>
        <v>493010</v>
      </c>
      <c r="C7" s="135" t="str">
        <f>IF(Ⅳ!C7=0,"-",+ROUND(Ⅳ!C7/1000,0))</f>
        <v>-</v>
      </c>
      <c r="D7" s="207">
        <f>+IF(Ⅳ!D7=0,"-",ROUND(Ⅳ!D7/1000,0))</f>
        <v>54870</v>
      </c>
      <c r="E7" s="208"/>
      <c r="F7" s="207" t="str">
        <f>+IF(Ⅳ!F7=0,"-",ROUND(Ⅳ!F7/1000,0))</f>
        <v>-</v>
      </c>
      <c r="G7" s="208"/>
      <c r="H7" s="207">
        <f>+IF(Ⅳ!H7=0,"-",ROUND(Ⅳ!H7/1000,0))</f>
        <v>547880</v>
      </c>
      <c r="I7" s="208"/>
    </row>
    <row r="8" spans="1:10">
      <c r="A8" s="61" t="s">
        <v>19</v>
      </c>
      <c r="B8" s="135">
        <f>IF(Ⅳ!B8=0,"-",+ROUND(Ⅳ!B8/1000,0))</f>
        <v>571381</v>
      </c>
      <c r="C8" s="135" t="str">
        <f>IF(Ⅳ!C8=0,"-",+ROUND(Ⅳ!C8/1000,0))</f>
        <v>-</v>
      </c>
      <c r="D8" s="207">
        <f>+IF(Ⅳ!D8=0,"-",ROUND(Ⅳ!D8/1000,0))</f>
        <v>64686</v>
      </c>
      <c r="E8" s="208"/>
      <c r="F8" s="207" t="str">
        <f>+IF(Ⅳ!F8=0,"-",ROUND(Ⅳ!F8/1000,0))</f>
        <v>-</v>
      </c>
      <c r="G8" s="208"/>
      <c r="H8" s="207">
        <f>+IF(Ⅳ!H8=0,"-",ROUND(Ⅳ!H8/1000,0))</f>
        <v>636066</v>
      </c>
      <c r="I8" s="208"/>
    </row>
    <row r="10" spans="1:10">
      <c r="A10" s="52" t="s">
        <v>97</v>
      </c>
      <c r="C10" s="60" t="s">
        <v>246</v>
      </c>
      <c r="E10" s="52" t="s">
        <v>102</v>
      </c>
      <c r="F10" s="52"/>
      <c r="J10" s="60" t="s">
        <v>246</v>
      </c>
    </row>
    <row r="11" spans="1:10" ht="56.25" customHeight="1">
      <c r="A11" s="86" t="s">
        <v>88</v>
      </c>
      <c r="B11" s="84" t="s">
        <v>92</v>
      </c>
      <c r="C11" s="70" t="s">
        <v>93</v>
      </c>
      <c r="E11" s="209" t="s">
        <v>88</v>
      </c>
      <c r="F11" s="210"/>
      <c r="G11" s="196" t="s">
        <v>92</v>
      </c>
      <c r="H11" s="197"/>
      <c r="I11" s="198" t="s">
        <v>93</v>
      </c>
      <c r="J11" s="200"/>
    </row>
    <row r="12" spans="1:10">
      <c r="A12" s="87" t="s">
        <v>98</v>
      </c>
      <c r="B12" s="135"/>
      <c r="C12" s="135"/>
      <c r="E12" s="211" t="s">
        <v>98</v>
      </c>
      <c r="F12" s="212"/>
      <c r="G12" s="207"/>
      <c r="H12" s="208"/>
      <c r="I12" s="207"/>
      <c r="J12" s="208"/>
    </row>
    <row r="13" spans="1:10">
      <c r="A13" s="87" t="s">
        <v>99</v>
      </c>
      <c r="B13" s="135"/>
      <c r="C13" s="135"/>
      <c r="E13" s="211" t="s">
        <v>99</v>
      </c>
      <c r="F13" s="212"/>
      <c r="G13" s="207"/>
      <c r="H13" s="208"/>
      <c r="I13" s="207"/>
      <c r="J13" s="208"/>
    </row>
    <row r="14" spans="1:10">
      <c r="A14" s="76" t="s">
        <v>95</v>
      </c>
      <c r="B14" s="135">
        <f>IF(Ⅳ!B14=0,"-",+ROUND(Ⅳ!B14/1000,0))</f>
        <v>3461</v>
      </c>
      <c r="C14" s="135" t="str">
        <f>IF(Ⅳ!C14=0,"-",+ROUND(Ⅳ!C14/1000,0))</f>
        <v>-</v>
      </c>
      <c r="E14" s="213" t="s">
        <v>95</v>
      </c>
      <c r="F14" s="214"/>
      <c r="G14" s="207">
        <f>IF(Ⅳ!G14=0,"-",+ROUND(Ⅳ!G14/1000,0))</f>
        <v>1117</v>
      </c>
      <c r="H14" s="208"/>
      <c r="I14" s="207" t="str">
        <f>IF(Ⅳ!I14=0,"-",+ROUND(Ⅳ!I14/1000,0))</f>
        <v>-</v>
      </c>
      <c r="J14" s="208"/>
    </row>
    <row r="15" spans="1:10">
      <c r="A15" s="76" t="s">
        <v>96</v>
      </c>
      <c r="B15" s="135">
        <f>IF(Ⅳ!B15=0,"-",+ROUND(Ⅳ!B15/1000,0))</f>
        <v>13876</v>
      </c>
      <c r="C15" s="135" t="str">
        <f>IF(Ⅳ!C15=0,"-",+ROUND(Ⅳ!C15/1000,0))</f>
        <v>-</v>
      </c>
      <c r="E15" s="213" t="s">
        <v>96</v>
      </c>
      <c r="F15" s="214"/>
      <c r="G15" s="207">
        <f>IF(Ⅳ!G15=0,"-",+ROUND(Ⅳ!G15/1000,0))</f>
        <v>381</v>
      </c>
      <c r="H15" s="208"/>
      <c r="I15" s="207" t="str">
        <f>IF(Ⅳ!I15=0,"-",+ROUND(Ⅳ!I15/1000,0))</f>
        <v>-</v>
      </c>
      <c r="J15" s="208"/>
    </row>
    <row r="16" spans="1:10">
      <c r="A16" s="61" t="s">
        <v>100</v>
      </c>
      <c r="B16" s="135">
        <f>IF(Ⅳ!B16=0,"-",+ROUND(Ⅳ!B16/1000,0))</f>
        <v>17337</v>
      </c>
      <c r="C16" s="135" t="str">
        <f>IF(Ⅳ!C16=0,"-",+ROUND(Ⅳ!C16/1000,0))</f>
        <v>-</v>
      </c>
      <c r="E16" s="209" t="s">
        <v>100</v>
      </c>
      <c r="F16" s="210"/>
      <c r="G16" s="207">
        <f>IF(Ⅳ!G16=0,"-",+ROUND(Ⅳ!G16/1000,0))</f>
        <v>1497</v>
      </c>
      <c r="H16" s="208"/>
      <c r="I16" s="207" t="str">
        <f>IF(Ⅳ!I16=0,"-",+ROUND(Ⅳ!I16/1000,0))</f>
        <v>-</v>
      </c>
      <c r="J16" s="208"/>
    </row>
    <row r="17" spans="1:10">
      <c r="A17" s="87" t="s">
        <v>101</v>
      </c>
      <c r="B17" s="135"/>
      <c r="C17" s="135"/>
      <c r="E17" s="211" t="s">
        <v>101</v>
      </c>
      <c r="F17" s="212"/>
      <c r="G17" s="207"/>
      <c r="H17" s="208"/>
      <c r="I17" s="207"/>
      <c r="J17" s="208"/>
    </row>
    <row r="18" spans="1:10">
      <c r="A18" s="87" t="s">
        <v>103</v>
      </c>
      <c r="B18" s="135"/>
      <c r="C18" s="135"/>
      <c r="E18" s="211" t="s">
        <v>103</v>
      </c>
      <c r="F18" s="212"/>
      <c r="G18" s="207"/>
      <c r="H18" s="208"/>
      <c r="I18" s="207"/>
      <c r="J18" s="208"/>
    </row>
    <row r="19" spans="1:10">
      <c r="A19" s="76" t="s">
        <v>104</v>
      </c>
      <c r="B19" s="135">
        <f>IF(Ⅳ!B19=0,"-",+ROUND(Ⅳ!B19/1000,0))</f>
        <v>47276</v>
      </c>
      <c r="C19" s="135">
        <f>IF(Ⅳ!C19=0,"-",+ROUND(Ⅳ!C19/1000,0))</f>
        <v>9002</v>
      </c>
      <c r="E19" s="213" t="s">
        <v>104</v>
      </c>
      <c r="F19" s="214"/>
      <c r="G19" s="207">
        <f>IF(Ⅳ!G19=0,"-",+ROUND(Ⅳ!G19/1000,0))</f>
        <v>11542</v>
      </c>
      <c r="H19" s="208"/>
      <c r="I19" s="207">
        <f>IF(Ⅳ!I19=0,"-",+ROUND(Ⅳ!I19/1000,0))</f>
        <v>2198</v>
      </c>
      <c r="J19" s="208"/>
    </row>
    <row r="20" spans="1:10">
      <c r="A20" s="76" t="s">
        <v>105</v>
      </c>
      <c r="B20" s="135">
        <f>IF(Ⅳ!B20=0,"-",+ROUND(Ⅳ!B20/1000,0))</f>
        <v>77709</v>
      </c>
      <c r="C20" s="135">
        <f>IF(Ⅳ!C20=0,"-",+ROUND(Ⅳ!C20/1000,0))</f>
        <v>42925</v>
      </c>
      <c r="E20" s="213" t="s">
        <v>105</v>
      </c>
      <c r="F20" s="214"/>
      <c r="G20" s="207">
        <f>IF(Ⅳ!G20=0,"-",+ROUND(Ⅳ!G20/1000,0))</f>
        <v>24657</v>
      </c>
      <c r="H20" s="208"/>
      <c r="I20" s="207">
        <f>IF(Ⅳ!I20=0,"-",+ROUND(Ⅳ!I20/1000,0))</f>
        <v>13620</v>
      </c>
      <c r="J20" s="208"/>
    </row>
    <row r="21" spans="1:10">
      <c r="A21" s="76" t="s">
        <v>106</v>
      </c>
      <c r="B21" s="135">
        <f>IF(Ⅳ!B21=0,"-",+ROUND(Ⅳ!B21/1000,0))</f>
        <v>5074</v>
      </c>
      <c r="C21" s="135">
        <f>IF(Ⅳ!C21=0,"-",+ROUND(Ⅳ!C21/1000,0))</f>
        <v>881</v>
      </c>
      <c r="E21" s="213" t="s">
        <v>106</v>
      </c>
      <c r="F21" s="214"/>
      <c r="G21" s="207">
        <f>IF(Ⅳ!G21=0,"-",+ROUND(Ⅳ!G21/1000,0))</f>
        <v>2519</v>
      </c>
      <c r="H21" s="208"/>
      <c r="I21" s="207">
        <f>IF(Ⅳ!I21=0,"-",+ROUND(Ⅳ!I21/1000,0))</f>
        <v>437</v>
      </c>
      <c r="J21" s="208"/>
    </row>
    <row r="22" spans="1:10">
      <c r="A22" s="76" t="s">
        <v>107</v>
      </c>
      <c r="B22" s="135">
        <f>IF(Ⅳ!B22=0,"-",+ROUND(Ⅳ!B22/1000,0))</f>
        <v>5256</v>
      </c>
      <c r="C22" s="135">
        <f>IF(Ⅳ!C22=0,"-",+ROUND(Ⅳ!C22/1000,0))</f>
        <v>991</v>
      </c>
      <c r="E22" s="213" t="s">
        <v>107</v>
      </c>
      <c r="F22" s="214"/>
      <c r="G22" s="207">
        <f>IF(Ⅳ!G22=0,"-",+ROUND(Ⅳ!G22/1000,0))</f>
        <v>1496</v>
      </c>
      <c r="H22" s="208"/>
      <c r="I22" s="207">
        <f>IF(Ⅳ!I22=0,"-",+ROUND(Ⅳ!I22/1000,0))</f>
        <v>282</v>
      </c>
      <c r="J22" s="208"/>
    </row>
    <row r="23" spans="1:10">
      <c r="A23" s="79" t="s">
        <v>108</v>
      </c>
      <c r="B23" s="135"/>
      <c r="C23" s="135"/>
      <c r="E23" s="215" t="s">
        <v>108</v>
      </c>
      <c r="F23" s="216"/>
      <c r="G23" s="207"/>
      <c r="H23" s="208"/>
      <c r="I23" s="207"/>
      <c r="J23" s="208"/>
    </row>
    <row r="24" spans="1:10">
      <c r="A24" s="76" t="s">
        <v>110</v>
      </c>
      <c r="B24" s="135">
        <f>IF(Ⅳ!B24=0,"-",+ROUND(Ⅳ!B24/1000,0))</f>
        <v>3456</v>
      </c>
      <c r="C24" s="135">
        <f>IF(Ⅳ!C24=0,"-",+ROUND(Ⅳ!C24/1000,0))</f>
        <v>210</v>
      </c>
      <c r="E24" s="213" t="s">
        <v>110</v>
      </c>
      <c r="F24" s="214"/>
      <c r="G24" s="207">
        <f>IF(Ⅳ!G24=0,"-",+ROUND(Ⅳ!G24/1000,0))</f>
        <v>4001</v>
      </c>
      <c r="H24" s="208"/>
      <c r="I24" s="207">
        <f>IF(Ⅳ!I24=0,"-",+ROUND(Ⅳ!I24/1000,0))</f>
        <v>244</v>
      </c>
      <c r="J24" s="208"/>
    </row>
    <row r="25" spans="1:10">
      <c r="A25" s="61" t="s">
        <v>100</v>
      </c>
      <c r="B25" s="135">
        <f>IF(Ⅳ!B25=0,"-",+ROUND(Ⅳ!B25/1000,0))</f>
        <v>138771</v>
      </c>
      <c r="C25" s="135">
        <f>IF(Ⅳ!C25=0,"-",+ROUND(Ⅳ!C25/1000,0))</f>
        <v>54009</v>
      </c>
      <c r="E25" s="209" t="s">
        <v>100</v>
      </c>
      <c r="F25" s="210"/>
      <c r="G25" s="207">
        <f>IF(Ⅳ!G25=0,"-",+ROUND(Ⅳ!G25/1000,0))</f>
        <v>44214</v>
      </c>
      <c r="H25" s="208"/>
      <c r="I25" s="207">
        <f>IF(Ⅳ!I25=0,"-",+ROUND(Ⅳ!I25/1000,0))</f>
        <v>16781</v>
      </c>
      <c r="J25" s="208"/>
    </row>
    <row r="26" spans="1:10">
      <c r="A26" s="61" t="s">
        <v>19</v>
      </c>
      <c r="B26" s="135">
        <f>IF(Ⅳ!B26=0,"-",+ROUND(Ⅳ!B26/1000,0))</f>
        <v>156108</v>
      </c>
      <c r="C26" s="135">
        <f>IF(Ⅳ!C26=0,"-",+ROUND(Ⅳ!C26/1000,0))</f>
        <v>54009</v>
      </c>
      <c r="E26" s="209" t="s">
        <v>19</v>
      </c>
      <c r="F26" s="210"/>
      <c r="G26" s="207">
        <f>IF(Ⅳ!G26=0,"-",+ROUND(Ⅳ!G26/1000,0))</f>
        <v>45711</v>
      </c>
      <c r="H26" s="208"/>
      <c r="I26" s="207">
        <f>IF(Ⅳ!I26=0,"-",+ROUND(Ⅳ!I26/1000,0))</f>
        <v>16781</v>
      </c>
      <c r="J26" s="208"/>
    </row>
  </sheetData>
  <mergeCells count="69">
    <mergeCell ref="E25:F25"/>
    <mergeCell ref="G25:H25"/>
    <mergeCell ref="I25:J25"/>
    <mergeCell ref="E26:F26"/>
    <mergeCell ref="G26:H26"/>
    <mergeCell ref="I26:J26"/>
    <mergeCell ref="E23:F23"/>
    <mergeCell ref="G23:H23"/>
    <mergeCell ref="I23:J23"/>
    <mergeCell ref="E24:F24"/>
    <mergeCell ref="G24:H24"/>
    <mergeCell ref="I24:J24"/>
    <mergeCell ref="E21:F21"/>
    <mergeCell ref="G21:H21"/>
    <mergeCell ref="I21:J21"/>
    <mergeCell ref="E22:F22"/>
    <mergeCell ref="G22:H22"/>
    <mergeCell ref="I22:J22"/>
    <mergeCell ref="E19:F19"/>
    <mergeCell ref="G19:H19"/>
    <mergeCell ref="I19:J19"/>
    <mergeCell ref="E20:F20"/>
    <mergeCell ref="G20:H20"/>
    <mergeCell ref="I20:J20"/>
    <mergeCell ref="E17:F17"/>
    <mergeCell ref="G17:H17"/>
    <mergeCell ref="I17:J17"/>
    <mergeCell ref="E18:F18"/>
    <mergeCell ref="G18:H18"/>
    <mergeCell ref="I18:J18"/>
    <mergeCell ref="E15:F15"/>
    <mergeCell ref="G15:H15"/>
    <mergeCell ref="I15:J15"/>
    <mergeCell ref="E16:F16"/>
    <mergeCell ref="G16:H16"/>
    <mergeCell ref="I16:J16"/>
    <mergeCell ref="E13:F13"/>
    <mergeCell ref="G13:H13"/>
    <mergeCell ref="I13:J13"/>
    <mergeCell ref="E14:F14"/>
    <mergeCell ref="G14:H14"/>
    <mergeCell ref="I14:J14"/>
    <mergeCell ref="E11:F11"/>
    <mergeCell ref="G11:H11"/>
    <mergeCell ref="I11:J11"/>
    <mergeCell ref="E12:F12"/>
    <mergeCell ref="G12:H12"/>
    <mergeCell ref="I12:J12"/>
    <mergeCell ref="D6:E6"/>
    <mergeCell ref="F6:G6"/>
    <mergeCell ref="H6:I6"/>
    <mergeCell ref="D8:E8"/>
    <mergeCell ref="F8:G8"/>
    <mergeCell ref="H8:I8"/>
    <mergeCell ref="D7:E7"/>
    <mergeCell ref="F7:G7"/>
    <mergeCell ref="H7:I7"/>
    <mergeCell ref="D4:E4"/>
    <mergeCell ref="F4:G4"/>
    <mergeCell ref="H4:I4"/>
    <mergeCell ref="D5:E5"/>
    <mergeCell ref="F5:G5"/>
    <mergeCell ref="H5:I5"/>
    <mergeCell ref="A2:A3"/>
    <mergeCell ref="B2:C2"/>
    <mergeCell ref="D2:G2"/>
    <mergeCell ref="H2:I3"/>
    <mergeCell ref="D3:E3"/>
    <mergeCell ref="F3:G3"/>
  </mergeCells>
  <phoneticPr fontId="4"/>
  <pageMargins left="0.7" right="0.7" top="0.75" bottom="0.75" header="0.3" footer="0.3"/>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opLeftCell="A4" workbookViewId="0">
      <selection activeCell="B24" sqref="B24"/>
    </sheetView>
  </sheetViews>
  <sheetFormatPr defaultRowHeight="18.75"/>
  <cols>
    <col min="1" max="1" width="17.25" style="51" customWidth="1"/>
    <col min="2" max="10" width="14.375" style="51" customWidth="1"/>
    <col min="11" max="16384" width="9" style="51"/>
  </cols>
  <sheetData>
    <row r="1" spans="1:8">
      <c r="A1" s="51" t="s">
        <v>112</v>
      </c>
    </row>
    <row r="2" spans="1:8">
      <c r="A2" s="52" t="s">
        <v>113</v>
      </c>
      <c r="G2" s="60"/>
      <c r="H2" s="60" t="s">
        <v>246</v>
      </c>
    </row>
    <row r="3" spans="1:8">
      <c r="A3" s="194" t="s">
        <v>60</v>
      </c>
      <c r="B3" s="201" t="s">
        <v>114</v>
      </c>
      <c r="C3" s="77"/>
      <c r="D3" s="219" t="s">
        <v>115</v>
      </c>
      <c r="E3" s="217" t="s">
        <v>116</v>
      </c>
      <c r="F3" s="217" t="s">
        <v>117</v>
      </c>
      <c r="G3" s="217" t="s">
        <v>118</v>
      </c>
      <c r="H3" s="217" t="s">
        <v>278</v>
      </c>
    </row>
    <row r="4" spans="1:8">
      <c r="A4" s="195"/>
      <c r="B4" s="203"/>
      <c r="C4" s="78" t="s">
        <v>119</v>
      </c>
      <c r="D4" s="220"/>
      <c r="E4" s="218"/>
      <c r="F4" s="218"/>
      <c r="G4" s="218"/>
      <c r="H4" s="218"/>
    </row>
    <row r="5" spans="1:8">
      <c r="A5" s="79" t="s">
        <v>126</v>
      </c>
      <c r="B5" s="62"/>
      <c r="C5" s="80"/>
      <c r="D5" s="81"/>
      <c r="E5" s="62"/>
      <c r="F5" s="62"/>
      <c r="G5" s="62"/>
      <c r="H5" s="62"/>
    </row>
    <row r="6" spans="1:8">
      <c r="A6" s="76" t="s">
        <v>120</v>
      </c>
      <c r="B6" s="136">
        <f>+IF(Ⅴ!B6=0,"-",ROUND(Ⅴ!B6/1000,0))</f>
        <v>231405</v>
      </c>
      <c r="C6" s="137">
        <f>+IF(Ⅴ!C6=0,"-",ROUND(Ⅴ!C6/1000,0))</f>
        <v>53233</v>
      </c>
      <c r="D6" s="138">
        <f>+IF(Ⅴ!D6=0,"-",ROUND(Ⅴ!D6/1000,0))</f>
        <v>82699</v>
      </c>
      <c r="E6" s="136">
        <f>+IF(Ⅴ!E6=0,"-",ROUND(Ⅴ!E6/1000,0))</f>
        <v>82554</v>
      </c>
      <c r="F6" s="136">
        <f>+IF(Ⅴ!F6=0,"-",ROUND(Ⅴ!F6/1000,0))</f>
        <v>63752</v>
      </c>
      <c r="G6" s="136">
        <f>+IF(Ⅴ!G6=0,"-",ROUND(Ⅴ!G6/1000,0))</f>
        <v>2400</v>
      </c>
      <c r="H6" s="136" t="str">
        <f>+IF(Ⅴ!H6=0,"-",ROUND(Ⅴ!H6/1000,0))</f>
        <v>-</v>
      </c>
    </row>
    <row r="7" spans="1:8">
      <c r="A7" s="76" t="s">
        <v>121</v>
      </c>
      <c r="B7" s="136">
        <f>+IF(Ⅴ!B7=0,"-",ROUND(Ⅴ!B7/1000,0))</f>
        <v>53482</v>
      </c>
      <c r="C7" s="137">
        <f>+IF(Ⅴ!C7=0,"-",ROUND(Ⅴ!C7/1000,0))</f>
        <v>13003</v>
      </c>
      <c r="D7" s="138">
        <f>+IF(Ⅴ!D7=0,"-",ROUND(Ⅴ!D7/1000,0))</f>
        <v>30065</v>
      </c>
      <c r="E7" s="136">
        <f>+IF(Ⅴ!E7=0,"-",ROUND(Ⅴ!E7/1000,0))</f>
        <v>23417</v>
      </c>
      <c r="F7" s="136" t="str">
        <f>+IF(Ⅴ!F7=0,"-",ROUND(Ⅴ!F7/1000,0))</f>
        <v>-</v>
      </c>
      <c r="G7" s="136" t="str">
        <f>+IF(Ⅴ!G7=0,"-",ROUND(Ⅴ!G7/1000,0))</f>
        <v>-</v>
      </c>
      <c r="H7" s="136" t="str">
        <f>+IF(Ⅴ!H7=0,"-",ROUND(Ⅴ!H7/1000,0))</f>
        <v>-</v>
      </c>
    </row>
    <row r="8" spans="1:8">
      <c r="A8" s="76" t="s">
        <v>122</v>
      </c>
      <c r="B8" s="136">
        <f>+IF(Ⅴ!B8=0,"-",ROUND(Ⅴ!B8/1000,0))</f>
        <v>317936</v>
      </c>
      <c r="C8" s="137">
        <f>+IF(Ⅴ!C8=0,"-",ROUND(Ⅴ!C8/1000,0))</f>
        <v>28857</v>
      </c>
      <c r="D8" s="138">
        <f>+IF(Ⅴ!D8=0,"-",ROUND(Ⅴ!D8/1000,0))</f>
        <v>317936</v>
      </c>
      <c r="E8" s="136" t="str">
        <f>+IF(Ⅴ!E8=0,"-",ROUND(Ⅴ!E8/1000,0))</f>
        <v>-</v>
      </c>
      <c r="F8" s="136" t="str">
        <f>+IF(Ⅴ!F8=0,"-",ROUND(Ⅴ!F8/1000,0))</f>
        <v>-</v>
      </c>
      <c r="G8" s="136" t="str">
        <f>+IF(Ⅴ!G8=0,"-",ROUND(Ⅴ!G8/1000,0))</f>
        <v>-</v>
      </c>
      <c r="H8" s="136" t="str">
        <f>+IF(Ⅴ!H8=0,"-",ROUND(Ⅴ!H8/1000,0))</f>
        <v>-</v>
      </c>
    </row>
    <row r="9" spans="1:8">
      <c r="A9" s="76" t="s">
        <v>123</v>
      </c>
      <c r="B9" s="136">
        <f>+IF(Ⅴ!B9=0,"-",ROUND(Ⅴ!B9/1000,0))</f>
        <v>664835</v>
      </c>
      <c r="C9" s="137">
        <f>+IF(Ⅴ!C9=0,"-",ROUND(Ⅴ!C9/1000,0))</f>
        <v>180199</v>
      </c>
      <c r="D9" s="138">
        <f>+IF(Ⅴ!D9=0,"-",ROUND(Ⅴ!D9/1000,0))</f>
        <v>497710</v>
      </c>
      <c r="E9" s="136" t="str">
        <f>+IF(Ⅴ!E9=0,"-",ROUND(Ⅴ!E9/1000,0))</f>
        <v>-</v>
      </c>
      <c r="F9" s="136">
        <f>+IF(Ⅴ!F9=0,"-",ROUND(Ⅴ!F9/1000,0))</f>
        <v>160900</v>
      </c>
      <c r="G9" s="136">
        <f>+IF(Ⅴ!G9=0,"-",ROUND(Ⅴ!G9/1000,0))</f>
        <v>6225</v>
      </c>
      <c r="H9" s="136" t="str">
        <f>+IF(Ⅴ!H9=0,"-",ROUND(Ⅴ!H9/1000,0))</f>
        <v>-</v>
      </c>
    </row>
    <row r="10" spans="1:8">
      <c r="A10" s="76" t="s">
        <v>124</v>
      </c>
      <c r="B10" s="136">
        <f>+IF(Ⅴ!B10=0,"-",ROUND(Ⅴ!B10/1000,0))</f>
        <v>11579275</v>
      </c>
      <c r="C10" s="137">
        <f>+IF(Ⅴ!C10=0,"-",ROUND(Ⅴ!C10/1000,0))</f>
        <v>1586838</v>
      </c>
      <c r="D10" s="138">
        <f>+IF(Ⅴ!D10=0,"-",ROUND(Ⅴ!D10/1000,0))</f>
        <v>195985</v>
      </c>
      <c r="E10" s="136">
        <f>+IF(Ⅴ!E10=0,"-",ROUND(Ⅴ!E10/1000,0))</f>
        <v>882572</v>
      </c>
      <c r="F10" s="136">
        <f>+IF(Ⅴ!F10=0,"-",ROUND(Ⅴ!F10/1000,0))</f>
        <v>4301004</v>
      </c>
      <c r="G10" s="136">
        <f>+IF(Ⅴ!G10=0,"-",ROUND(Ⅴ!G10/1000,0))</f>
        <v>4165414</v>
      </c>
      <c r="H10" s="136">
        <f>+IF(Ⅴ!H10=0,"-",ROUND(Ⅴ!H10/1000,0))</f>
        <v>2034300</v>
      </c>
    </row>
    <row r="11" spans="1:8">
      <c r="A11" s="76" t="s">
        <v>125</v>
      </c>
      <c r="B11" s="136">
        <f>+IF(Ⅴ!B11=0,"-",ROUND(Ⅴ!B11/1000,0))</f>
        <v>9471364</v>
      </c>
      <c r="C11" s="137">
        <f>+IF(Ⅴ!C11=0,"-",ROUND(Ⅴ!C11/1000,0))</f>
        <v>1139998</v>
      </c>
      <c r="D11" s="138">
        <f>+IF(Ⅴ!D11=0,"-",ROUND(Ⅴ!D11/1000,0))</f>
        <v>8833428</v>
      </c>
      <c r="E11" s="136">
        <f>+IF(Ⅴ!E11=0,"-",ROUND(Ⅴ!E11/1000,0))</f>
        <v>627749</v>
      </c>
      <c r="F11" s="136" t="str">
        <f>+IF(Ⅴ!F11=0,"-",ROUND(Ⅴ!F11/1000,0))</f>
        <v>-</v>
      </c>
      <c r="G11" s="136">
        <f>+IF(Ⅴ!G11=0,"-",ROUND(Ⅴ!G11/1000,0))</f>
        <v>10188</v>
      </c>
      <c r="H11" s="136" t="str">
        <f>+IF(Ⅴ!H11=0,"-",ROUND(Ⅴ!H11/1000,0))</f>
        <v>-</v>
      </c>
    </row>
    <row r="12" spans="1:8">
      <c r="A12" s="79" t="s">
        <v>127</v>
      </c>
      <c r="B12" s="136"/>
      <c r="C12" s="137"/>
      <c r="D12" s="138"/>
      <c r="E12" s="136"/>
      <c r="F12" s="136"/>
      <c r="G12" s="136"/>
      <c r="H12" s="136"/>
    </row>
    <row r="13" spans="1:8">
      <c r="A13" s="76" t="s">
        <v>128</v>
      </c>
      <c r="B13" s="136">
        <f>+IF(Ⅴ!B13=0,"-",ROUND(Ⅴ!B13/1000,0))</f>
        <v>8539635</v>
      </c>
      <c r="C13" s="137">
        <f>+IF(Ⅴ!C13=0,"-",ROUND(Ⅴ!C13/1000,0))</f>
        <v>606649</v>
      </c>
      <c r="D13" s="138">
        <f>+IF(Ⅴ!D13=0,"-",ROUND(Ⅴ!D13/1000,0))</f>
        <v>6274412</v>
      </c>
      <c r="E13" s="136">
        <f>+IF(Ⅴ!E13=0,"-",ROUND(Ⅴ!E13/1000,0))</f>
        <v>1449493</v>
      </c>
      <c r="F13" s="136">
        <f>+IF(Ⅴ!F13=0,"-",ROUND(Ⅴ!F13/1000,0))</f>
        <v>475613</v>
      </c>
      <c r="G13" s="136">
        <f>+IF(Ⅴ!G13=0,"-",ROUND(Ⅴ!G13/1000,0))</f>
        <v>340117</v>
      </c>
      <c r="H13" s="136" t="str">
        <f>+IF(Ⅴ!H13=0,"-",ROUND(Ⅴ!H13/1000,0))</f>
        <v>-</v>
      </c>
    </row>
    <row r="14" spans="1:8">
      <c r="A14" s="76" t="s">
        <v>129</v>
      </c>
      <c r="B14" s="136">
        <f>+IF(Ⅴ!B14=0,"-",ROUND(Ⅴ!B14/1000,0))</f>
        <v>78932</v>
      </c>
      <c r="C14" s="137">
        <f>+IF(Ⅴ!C14=0,"-",ROUND(Ⅴ!C14/1000,0))</f>
        <v>19237</v>
      </c>
      <c r="D14" s="138">
        <f>+IF(Ⅴ!D14=0,"-",ROUND(Ⅴ!D14/1000,0))</f>
        <v>78932</v>
      </c>
      <c r="E14" s="136" t="str">
        <f>+IF(Ⅴ!E14=0,"-",ROUND(Ⅴ!E14/1000,0))</f>
        <v>-</v>
      </c>
      <c r="F14" s="136" t="str">
        <f>+IF(Ⅴ!F14=0,"-",ROUND(Ⅴ!F14/1000,0))</f>
        <v>-</v>
      </c>
      <c r="G14" s="136" t="str">
        <f>+IF(Ⅴ!G14=0,"-",ROUND(Ⅴ!G14/1000,0))</f>
        <v>-</v>
      </c>
      <c r="H14" s="136" t="str">
        <f>+IF(Ⅴ!H14=0,"-",ROUND(Ⅴ!H14/1000,0))</f>
        <v>-</v>
      </c>
    </row>
    <row r="15" spans="1:8">
      <c r="A15" s="76" t="s">
        <v>130</v>
      </c>
      <c r="B15" s="136" t="str">
        <f>+IF(Ⅴ!B15=0,"-",ROUND(Ⅴ!B15/1000,0))</f>
        <v>-</v>
      </c>
      <c r="C15" s="137" t="str">
        <f>+IF(Ⅴ!C15=0,"-",ROUND(Ⅴ!C15/1000,0))</f>
        <v>-</v>
      </c>
      <c r="D15" s="138" t="str">
        <f>+IF(Ⅴ!D15=0,"-",ROUND(Ⅴ!D15/1000,0))</f>
        <v>-</v>
      </c>
      <c r="E15" s="136" t="str">
        <f>+IF(Ⅴ!E15=0,"-",ROUND(Ⅴ!E15/1000,0))</f>
        <v>-</v>
      </c>
      <c r="F15" s="136" t="str">
        <f>+IF(Ⅴ!F15=0,"-",ROUND(Ⅴ!F15/1000,0))</f>
        <v>-</v>
      </c>
      <c r="G15" s="136" t="str">
        <f>+IF(Ⅴ!G15=0,"-",ROUND(Ⅴ!G15/1000,0))</f>
        <v>-</v>
      </c>
      <c r="H15" s="136" t="str">
        <f>+IF(Ⅴ!H15=0,"-",ROUND(Ⅴ!H15/1000,0))</f>
        <v>-</v>
      </c>
    </row>
    <row r="16" spans="1:8">
      <c r="A16" s="61" t="s">
        <v>19</v>
      </c>
      <c r="B16" s="136">
        <f>+IF(Ⅴ!B16=0,"-",ROUND(Ⅴ!B16/1000,0))</f>
        <v>30936864</v>
      </c>
      <c r="C16" s="137">
        <f>+IF(Ⅴ!C16=0,"-",ROUND(Ⅴ!C16/1000,0))</f>
        <v>3628015</v>
      </c>
      <c r="D16" s="138">
        <f>+IF(Ⅴ!D16=0,"-",ROUND(Ⅴ!D16/1000,0))</f>
        <v>16311167</v>
      </c>
      <c r="E16" s="136">
        <f>+IF(Ⅴ!E16=0,"-",ROUND(Ⅴ!E16/1000,0))</f>
        <v>3065784</v>
      </c>
      <c r="F16" s="136">
        <f>+IF(Ⅴ!F16=0,"-",ROUND(Ⅴ!F16/1000,0))</f>
        <v>5001269</v>
      </c>
      <c r="G16" s="136">
        <f>+IF(Ⅴ!G16=0,"-",ROUND(Ⅴ!G16/1000,0))</f>
        <v>4524344</v>
      </c>
      <c r="H16" s="136">
        <f>+IF(Ⅴ!H16=0,"-",ROUND(Ⅴ!H16/1000,0))</f>
        <v>2034300</v>
      </c>
    </row>
    <row r="18" spans="1:10">
      <c r="A18" s="52" t="s">
        <v>131</v>
      </c>
      <c r="I18" s="60" t="s">
        <v>247</v>
      </c>
    </row>
    <row r="19" spans="1:10" ht="37.5">
      <c r="A19" s="67" t="s">
        <v>132</v>
      </c>
      <c r="B19" s="82" t="s">
        <v>133</v>
      </c>
      <c r="C19" s="70" t="s">
        <v>134</v>
      </c>
      <c r="D19" s="70" t="s">
        <v>135</v>
      </c>
      <c r="E19" s="70" t="s">
        <v>136</v>
      </c>
      <c r="F19" s="70" t="s">
        <v>137</v>
      </c>
      <c r="G19" s="70" t="s">
        <v>138</v>
      </c>
      <c r="H19" s="61" t="s">
        <v>139</v>
      </c>
      <c r="I19" s="70" t="s">
        <v>152</v>
      </c>
    </row>
    <row r="20" spans="1:10">
      <c r="A20" s="137">
        <f>+IF(Ⅴ!A20=0,"-",ROUND(Ⅴ!A20/1000,0))</f>
        <v>30936864</v>
      </c>
      <c r="B20" s="138">
        <f>+IF(Ⅴ!B20=0,"-",ROUND(Ⅴ!B20/1000,0))</f>
        <v>29002937</v>
      </c>
      <c r="C20" s="136">
        <f>+IF(Ⅴ!C20=0,"-",ROUND(Ⅴ!C20/1000,0))</f>
        <v>1343558</v>
      </c>
      <c r="D20" s="136">
        <f>+IF(Ⅴ!D20=0,"-",ROUND(Ⅴ!D20/1000,0))</f>
        <v>323979</v>
      </c>
      <c r="E20" s="136">
        <f>+IF(Ⅴ!E20=0,"-",ROUND(Ⅴ!E20/1000,0))</f>
        <v>86277</v>
      </c>
      <c r="F20" s="136">
        <f>+IF(Ⅴ!F20=0,"-",ROUND(Ⅴ!F20/1000,0))</f>
        <v>92411</v>
      </c>
      <c r="G20" s="136">
        <f>+IF(Ⅴ!G20=0,"-",ROUND(Ⅴ!G20/1000,0))</f>
        <v>35582</v>
      </c>
      <c r="H20" s="136">
        <f>+IF(Ⅴ!H20=0,"-",ROUND(Ⅴ!H20/1000,0))</f>
        <v>52119</v>
      </c>
      <c r="I20" s="75">
        <f>+Ⅴ!I20</f>
        <v>0.51</v>
      </c>
    </row>
    <row r="22" spans="1:10">
      <c r="A22" s="52" t="s">
        <v>141</v>
      </c>
      <c r="J22" s="60" t="s">
        <v>248</v>
      </c>
    </row>
    <row r="23" spans="1:10" ht="37.5">
      <c r="A23" s="67" t="s">
        <v>132</v>
      </c>
      <c r="B23" s="83" t="s">
        <v>143</v>
      </c>
      <c r="C23" s="70" t="s">
        <v>144</v>
      </c>
      <c r="D23" s="70" t="s">
        <v>145</v>
      </c>
      <c r="E23" s="70" t="s">
        <v>146</v>
      </c>
      <c r="F23" s="70" t="s">
        <v>147</v>
      </c>
      <c r="G23" s="70" t="s">
        <v>148</v>
      </c>
      <c r="H23" s="70" t="s">
        <v>149</v>
      </c>
      <c r="I23" s="70" t="s">
        <v>150</v>
      </c>
      <c r="J23" s="61" t="s">
        <v>151</v>
      </c>
    </row>
    <row r="24" spans="1:10">
      <c r="A24" s="137">
        <f>+IF(Ⅴ!A24=0,"-",ROUND(Ⅴ!A24/1000,0))</f>
        <v>30936864</v>
      </c>
      <c r="B24" s="138">
        <f>+IF(Ⅴ!B24=0,"-",ROUND(Ⅴ!B24/1000,0))</f>
        <v>3628015</v>
      </c>
      <c r="C24" s="136">
        <f>+IF(Ⅴ!C24=0,"-",ROUND(Ⅴ!C24/1000,0))</f>
        <v>3646528</v>
      </c>
      <c r="D24" s="136">
        <f>+IF(Ⅴ!D24=0,"-",ROUND(Ⅴ!D24/1000,0))</f>
        <v>3443301</v>
      </c>
      <c r="E24" s="136">
        <f>+IF(Ⅴ!E24=0,"-",ROUND(Ⅴ!E24/1000,0))</f>
        <v>3133106</v>
      </c>
      <c r="F24" s="136">
        <f>+IF(Ⅴ!F24=0,"-",ROUND(Ⅴ!F24/1000,0))</f>
        <v>2584049</v>
      </c>
      <c r="G24" s="136">
        <f>+IF(Ⅴ!G24=0,"-",ROUND(Ⅴ!G24/1000,0))</f>
        <v>8687956</v>
      </c>
      <c r="H24" s="136">
        <f>+IF(Ⅴ!H24=0,"-",ROUND(Ⅴ!H24/1000,0))</f>
        <v>5059360</v>
      </c>
      <c r="I24" s="136">
        <f>+IF(Ⅴ!I24=0,"-",ROUND(Ⅴ!I24/1000,0))</f>
        <v>754548</v>
      </c>
      <c r="J24" s="136" t="str">
        <f>+IF(Ⅴ!J24=0,"-",ROUND(Ⅴ!J24/1000,0))</f>
        <v>-</v>
      </c>
    </row>
  </sheetData>
  <mergeCells count="7">
    <mergeCell ref="H3:H4"/>
    <mergeCell ref="G3:G4"/>
    <mergeCell ref="A3:A4"/>
    <mergeCell ref="B3:B4"/>
    <mergeCell ref="D3:D4"/>
    <mergeCell ref="E3:E4"/>
    <mergeCell ref="F3:F4"/>
  </mergeCells>
  <phoneticPr fontId="4"/>
  <pageMargins left="0.7" right="0.7" top="0.75" bottom="0.75" header="0.3" footer="0.3"/>
  <pageSetup paperSize="9" scale="8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4" workbookViewId="0"/>
  </sheetViews>
  <sheetFormatPr defaultRowHeight="18.75"/>
  <cols>
    <col min="1" max="6" width="17.25" style="51" customWidth="1"/>
    <col min="7" max="16384" width="9" style="51"/>
  </cols>
  <sheetData>
    <row r="1" spans="1:6">
      <c r="A1" s="52" t="s">
        <v>160</v>
      </c>
      <c r="F1" s="60" t="s">
        <v>246</v>
      </c>
    </row>
    <row r="2" spans="1:6">
      <c r="A2" s="221" t="s">
        <v>153</v>
      </c>
      <c r="B2" s="221" t="s">
        <v>154</v>
      </c>
      <c r="C2" s="221" t="s">
        <v>155</v>
      </c>
      <c r="D2" s="221" t="s">
        <v>156</v>
      </c>
      <c r="E2" s="221"/>
      <c r="F2" s="221" t="s">
        <v>157</v>
      </c>
    </row>
    <row r="3" spans="1:6">
      <c r="A3" s="221"/>
      <c r="B3" s="221"/>
      <c r="C3" s="221"/>
      <c r="D3" s="61" t="s">
        <v>158</v>
      </c>
      <c r="E3" s="61" t="s">
        <v>159</v>
      </c>
      <c r="F3" s="221"/>
    </row>
    <row r="4" spans="1:6">
      <c r="A4" s="75" t="s">
        <v>161</v>
      </c>
      <c r="B4" s="136"/>
      <c r="C4" s="136"/>
      <c r="D4" s="136"/>
      <c r="E4" s="136"/>
      <c r="F4" s="136"/>
    </row>
    <row r="5" spans="1:6">
      <c r="A5" s="76" t="s">
        <v>162</v>
      </c>
      <c r="B5" s="136">
        <f>+IF(Ⅵ!B5=0,"-",ROUND(Ⅵ!B5/1000,0))</f>
        <v>12584</v>
      </c>
      <c r="C5" s="136">
        <f>+IF(Ⅵ!C5=0,"-",ROUND(Ⅵ!C5/1000,0))</f>
        <v>1657</v>
      </c>
      <c r="D5" s="136" t="str">
        <f>+IF(Ⅵ!D5=0,"-",ROUND(Ⅵ!D5/1000,0))</f>
        <v>-</v>
      </c>
      <c r="E5" s="136" t="str">
        <f>+IF(Ⅵ!E5=0,"-",ROUND(Ⅵ!E5/1000,0))</f>
        <v>-</v>
      </c>
      <c r="F5" s="136">
        <f>+IF(Ⅵ!F5=0,"-",ROUND(Ⅵ!F5/1000,0))</f>
        <v>14240</v>
      </c>
    </row>
    <row r="6" spans="1:6">
      <c r="A6" s="76" t="s">
        <v>163</v>
      </c>
      <c r="B6" s="136">
        <f>+IF(Ⅵ!B6=0,"-",ROUND(Ⅵ!B6/1000,0))</f>
        <v>53722</v>
      </c>
      <c r="C6" s="136">
        <f>+IF(Ⅵ!C6=0,"-",ROUND(Ⅵ!C6/1000,0))</f>
        <v>16767</v>
      </c>
      <c r="D6" s="136">
        <f>+IF(Ⅵ!D6=0,"-",ROUND(Ⅵ!D6/1000,0))</f>
        <v>16479</v>
      </c>
      <c r="E6" s="136" t="str">
        <f>+IF(Ⅵ!E6=0,"-",ROUND(Ⅵ!E6/1000,0))</f>
        <v>-</v>
      </c>
      <c r="F6" s="136">
        <f>+IF(Ⅵ!F6=0,"-",ROUND(Ⅵ!F6/1000,0))</f>
        <v>54009</v>
      </c>
    </row>
    <row r="7" spans="1:6">
      <c r="A7" s="75" t="s">
        <v>164</v>
      </c>
      <c r="B7" s="136"/>
      <c r="C7" s="136"/>
      <c r="D7" s="136"/>
      <c r="E7" s="136"/>
      <c r="F7" s="136"/>
    </row>
    <row r="8" spans="1:6">
      <c r="A8" s="76" t="s">
        <v>163</v>
      </c>
      <c r="B8" s="136">
        <f>+IF(Ⅵ!B8=0,"-",ROUND(Ⅵ!B8/1000,0))</f>
        <v>13696</v>
      </c>
      <c r="C8" s="136">
        <f>+IF(Ⅵ!C8=0,"-",ROUND(Ⅵ!C8/1000,0))</f>
        <v>3215</v>
      </c>
      <c r="D8" s="136">
        <f>+IF(Ⅵ!D8=0,"-",ROUND(Ⅵ!D8/1000,0))</f>
        <v>131</v>
      </c>
      <c r="E8" s="136" t="str">
        <f>+IF(Ⅵ!E8=0,"-",ROUND(Ⅵ!E8/1000,0))</f>
        <v>-</v>
      </c>
      <c r="F8" s="136">
        <f>+IF(Ⅵ!F8=0,"-",ROUND(Ⅵ!F8/1000,0))</f>
        <v>16781</v>
      </c>
    </row>
    <row r="9" spans="1:6">
      <c r="A9" s="75" t="s">
        <v>165</v>
      </c>
      <c r="B9" s="136"/>
      <c r="C9" s="136"/>
      <c r="D9" s="136"/>
      <c r="E9" s="136"/>
      <c r="F9" s="136"/>
    </row>
    <row r="10" spans="1:6">
      <c r="A10" s="76" t="s">
        <v>166</v>
      </c>
      <c r="B10" s="136">
        <f>+IF(Ⅵ!B10=0,"-",ROUND(Ⅵ!B10/1000,0))</f>
        <v>3486616</v>
      </c>
      <c r="C10" s="136" t="str">
        <f>+IF(Ⅵ!C10=0,"-",ROUND(Ⅵ!C10/1000,0))</f>
        <v>-</v>
      </c>
      <c r="D10" s="136">
        <f>+IF(Ⅵ!D10=0,"-",ROUND(Ⅵ!D10/1000,0))</f>
        <v>212338</v>
      </c>
      <c r="E10" s="136" t="str">
        <f>+IF(Ⅵ!E10=0,"-",ROUND(Ⅵ!E10/1000,0))</f>
        <v>-</v>
      </c>
      <c r="F10" s="136">
        <f>+IF(Ⅵ!F10=0,"-",ROUND(Ⅵ!F10/1000,0))</f>
        <v>3274278</v>
      </c>
    </row>
    <row r="11" spans="1:6">
      <c r="A11" s="76" t="s">
        <v>167</v>
      </c>
      <c r="B11" s="136">
        <f>+IF(Ⅵ!B11=0,"-",ROUND(Ⅵ!B11/1000,0))</f>
        <v>1144</v>
      </c>
      <c r="C11" s="136">
        <f>+IF(Ⅵ!C11=0,"-",ROUND(Ⅵ!C11/1000,0))</f>
        <v>420</v>
      </c>
      <c r="D11" s="136" t="str">
        <f>+IF(Ⅵ!D11=0,"-",ROUND(Ⅵ!D11/1000,0))</f>
        <v>-</v>
      </c>
      <c r="E11" s="136" t="str">
        <f>+IF(Ⅵ!E11=0,"-",ROUND(Ⅵ!E11/1000,0))</f>
        <v>-</v>
      </c>
      <c r="F11" s="136">
        <f>+IF(Ⅵ!F11=0,"-",ROUND(Ⅵ!F11/1000,0))</f>
        <v>1564</v>
      </c>
    </row>
    <row r="12" spans="1:6">
      <c r="A12" s="75" t="s">
        <v>168</v>
      </c>
      <c r="B12" s="136"/>
      <c r="C12" s="136"/>
      <c r="D12" s="136"/>
      <c r="E12" s="136"/>
      <c r="F12" s="136"/>
    </row>
    <row r="13" spans="1:6">
      <c r="A13" s="76" t="s">
        <v>169</v>
      </c>
      <c r="B13" s="136">
        <f>+IF(Ⅵ!B13=0,"-",ROUND(Ⅵ!B13/1000,0))</f>
        <v>217382</v>
      </c>
      <c r="C13" s="136">
        <f>+IF(Ⅵ!C13=0,"-",ROUND(Ⅵ!C13/1000,0))</f>
        <v>227101</v>
      </c>
      <c r="D13" s="136">
        <f>+IF(Ⅵ!D13=0,"-",ROUND(Ⅵ!D13/1000,0))</f>
        <v>217382</v>
      </c>
      <c r="E13" s="136" t="str">
        <f>+IF(Ⅵ!E13=0,"-",ROUND(Ⅵ!E13/1000,0))</f>
        <v>-</v>
      </c>
      <c r="F13" s="136">
        <f>+IF(Ⅵ!F13=0,"-",ROUND(Ⅵ!F13/1000,0))</f>
        <v>227101</v>
      </c>
    </row>
    <row r="14" spans="1:6">
      <c r="A14" s="61" t="s">
        <v>19</v>
      </c>
      <c r="B14" s="136">
        <f>+IF(Ⅵ!B14=0,"-",ROUND(Ⅵ!B14/1000,0))</f>
        <v>3785144</v>
      </c>
      <c r="C14" s="136">
        <f>+IF(Ⅵ!C14=0,"-",ROUND(Ⅵ!C14/1000,0))</f>
        <v>249159</v>
      </c>
      <c r="D14" s="136">
        <f>+IF(Ⅵ!D14=0,"-",ROUND(Ⅵ!D14/1000,0))</f>
        <v>446329</v>
      </c>
      <c r="E14" s="136" t="str">
        <f>+IF(Ⅵ!E14=0,"-",ROUND(Ⅵ!E14/1000,0))</f>
        <v>-</v>
      </c>
      <c r="F14" s="136">
        <f>+IF(Ⅵ!F14=0,"-",ROUND(Ⅵ!F14/1000,0))</f>
        <v>3587973</v>
      </c>
    </row>
  </sheetData>
  <mergeCells count="5">
    <mergeCell ref="A2:A3"/>
    <mergeCell ref="B2:B3"/>
    <mergeCell ref="C2:C3"/>
    <mergeCell ref="D2:E2"/>
    <mergeCell ref="F2:F3"/>
  </mergeCells>
  <phoneticPr fontId="4"/>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topLeftCell="A25" workbookViewId="0">
      <selection activeCell="B29" sqref="A29:XFD29"/>
    </sheetView>
  </sheetViews>
  <sheetFormatPr defaultRowHeight="18.75"/>
  <cols>
    <col min="1" max="1" width="17.25" style="51" customWidth="1"/>
    <col min="2" max="2" width="43.875" style="51" customWidth="1"/>
    <col min="3" max="3" width="29.625" style="51" bestFit="1" customWidth="1"/>
    <col min="4" max="4" width="17.25" style="51" customWidth="1"/>
    <col min="5" max="5" width="52.5" style="51" customWidth="1"/>
    <col min="6" max="16384" width="9" style="51"/>
  </cols>
  <sheetData>
    <row r="1" spans="1:5">
      <c r="A1" s="51" t="s">
        <v>170</v>
      </c>
    </row>
    <row r="2" spans="1:5">
      <c r="A2" s="71" t="s">
        <v>183</v>
      </c>
      <c r="E2" s="60" t="s">
        <v>246</v>
      </c>
    </row>
    <row r="3" spans="1:5">
      <c r="A3" s="61" t="s">
        <v>153</v>
      </c>
      <c r="B3" s="61" t="s">
        <v>171</v>
      </c>
      <c r="C3" s="61" t="s">
        <v>172</v>
      </c>
      <c r="D3" s="61" t="s">
        <v>173</v>
      </c>
      <c r="E3" s="61" t="s">
        <v>174</v>
      </c>
    </row>
    <row r="4" spans="1:5">
      <c r="A4" s="222" t="s">
        <v>175</v>
      </c>
      <c r="B4" s="73" t="str">
        <f>+Ⅶ!B4</f>
        <v>県営事業負担金</v>
      </c>
      <c r="C4" s="73" t="str">
        <f>+Ⅶ!C4</f>
        <v>岡山県</v>
      </c>
      <c r="D4" s="62">
        <f>+ROUND(Ⅶ!D4/1000,0)</f>
        <v>97488</v>
      </c>
      <c r="E4" s="73" t="str">
        <f>+Ⅶ!E4</f>
        <v>県道、農道等の県事業に対する負担金</v>
      </c>
    </row>
    <row r="5" spans="1:5">
      <c r="A5" s="223"/>
      <c r="B5" s="73" t="str">
        <f>+Ⅶ!B5</f>
        <v>哲多堆肥供給センター施設整備事業補助金</v>
      </c>
      <c r="C5" s="73" t="str">
        <f>+Ⅶ!C5</f>
        <v>事業者</v>
      </c>
      <c r="D5" s="62">
        <f>+ROUND(Ⅶ!D5/1000,0)</f>
        <v>5472</v>
      </c>
      <c r="E5" s="73" t="str">
        <f>+Ⅶ!E5</f>
        <v>民間事業者の施設整備支援</v>
      </c>
    </row>
    <row r="6" spans="1:5">
      <c r="A6" s="223"/>
      <c r="B6" s="73" t="str">
        <f>+Ⅶ!B6</f>
        <v>ふるさと特産物育成対策事業補助金</v>
      </c>
      <c r="C6" s="73" t="str">
        <f>+Ⅶ!C6</f>
        <v>支給対象者</v>
      </c>
      <c r="D6" s="62">
        <f>+ROUND(Ⅶ!D6/1000,0)</f>
        <v>25573</v>
      </c>
      <c r="E6" s="73" t="str">
        <f>+Ⅶ!E6</f>
        <v>ふるさと特産物生産団地育成に必要とする施設整備支援</v>
      </c>
    </row>
    <row r="7" spans="1:5">
      <c r="A7" s="223"/>
      <c r="B7" s="73" t="str">
        <f>+Ⅶ!B7</f>
        <v>地域共生推進センター棟建設事業負担金</v>
      </c>
      <c r="C7" s="73" t="str">
        <f>+Ⅶ!C7</f>
        <v>新見公立大学</v>
      </c>
      <c r="D7" s="62">
        <f>+ROUND(Ⅶ!D7/1000,0)</f>
        <v>471672</v>
      </c>
      <c r="E7" s="73" t="str">
        <f>+Ⅶ!E7</f>
        <v>地域共生推進センター棟の建設に対する負担金</v>
      </c>
    </row>
    <row r="8" spans="1:5">
      <c r="A8" s="223"/>
      <c r="B8" s="73" t="str">
        <f>+Ⅶ!B8</f>
        <v>空き家活用推進事業補助金</v>
      </c>
      <c r="C8" s="73" t="str">
        <f>+Ⅶ!C8</f>
        <v>支給対象者</v>
      </c>
      <c r="D8" s="62">
        <f>+ROUND(Ⅶ!D8/1000,0)</f>
        <v>19367</v>
      </c>
      <c r="E8" s="73" t="str">
        <f>+Ⅶ!E8</f>
        <v>移住希望者に対する定住支援</v>
      </c>
    </row>
    <row r="9" spans="1:5">
      <c r="A9" s="223"/>
      <c r="B9" s="73" t="str">
        <f>+Ⅶ!B9</f>
        <v>作業道開設事業補助金</v>
      </c>
      <c r="C9" s="73" t="str">
        <f>+Ⅶ!C9</f>
        <v>森林所有者</v>
      </c>
      <c r="D9" s="62">
        <f>+ROUND(Ⅶ!D9/1000,0)</f>
        <v>3020</v>
      </c>
      <c r="E9" s="73" t="str">
        <f>+Ⅶ!E9</f>
        <v>林内作業道の開設支援</v>
      </c>
    </row>
    <row r="10" spans="1:5">
      <c r="A10" s="223"/>
      <c r="B10" s="73" t="str">
        <f>+Ⅶ!B10</f>
        <v>高齢者等住宅改造補助金</v>
      </c>
      <c r="C10" s="73" t="str">
        <f>+Ⅶ!C10</f>
        <v>支給対象者</v>
      </c>
      <c r="D10" s="62">
        <f>+ROUND(Ⅶ!D10/1000,0)</f>
        <v>5897</v>
      </c>
      <c r="E10" s="73" t="str">
        <f>+Ⅶ!E10</f>
        <v>高齢者等の住宅改造支援</v>
      </c>
    </row>
    <row r="11" spans="1:5">
      <c r="A11" s="223"/>
      <c r="B11" s="73" t="str">
        <f>+Ⅶ!B11</f>
        <v>その他</v>
      </c>
      <c r="C11" s="73"/>
      <c r="D11" s="62">
        <f>+ROUND(Ⅶ!D11/1000,0)</f>
        <v>78381</v>
      </c>
      <c r="E11" s="73"/>
    </row>
    <row r="12" spans="1:5">
      <c r="A12" s="224"/>
      <c r="B12" s="66" t="s">
        <v>176</v>
      </c>
      <c r="C12" s="74"/>
      <c r="D12" s="62">
        <f>+ROUND(Ⅶ!D12/1000,0)</f>
        <v>706870</v>
      </c>
      <c r="E12" s="74"/>
    </row>
    <row r="13" spans="1:5">
      <c r="A13" s="222" t="s">
        <v>177</v>
      </c>
      <c r="B13" s="73" t="str">
        <f>+Ⅶ!B13</f>
        <v>大学運営費交付金</v>
      </c>
      <c r="C13" s="73" t="str">
        <f>+Ⅶ!C13</f>
        <v>新見公立大学</v>
      </c>
      <c r="D13" s="62">
        <f>+ROUND(Ⅶ!D13/1000,0)</f>
        <v>555205</v>
      </c>
      <c r="E13" s="73" t="str">
        <f>+Ⅶ!E13</f>
        <v>新見公立大学の運営費に対する交付金</v>
      </c>
    </row>
    <row r="14" spans="1:5">
      <c r="A14" s="223"/>
      <c r="B14" s="73" t="str">
        <f>+Ⅶ!B14</f>
        <v>後期高齢者医療療養給付費負担金</v>
      </c>
      <c r="C14" s="73" t="str">
        <f>+Ⅶ!C14</f>
        <v>岡山県後期高齢者医療広域連合</v>
      </c>
      <c r="D14" s="62">
        <f>+ROUND(Ⅶ!D14/1000,0)</f>
        <v>549526</v>
      </c>
      <c r="E14" s="73" t="str">
        <f>+Ⅶ!E14</f>
        <v>岡山県後期高齢者医療広域連合に対する療養給付費負担金</v>
      </c>
    </row>
    <row r="15" spans="1:5">
      <c r="A15" s="223"/>
      <c r="B15" s="73" t="str">
        <f>+Ⅶ!B15</f>
        <v>新見市社会福祉協議会補助金</v>
      </c>
      <c r="C15" s="73" t="str">
        <f>+Ⅶ!C15</f>
        <v>新見市社会福祉協議会</v>
      </c>
      <c r="D15" s="62">
        <f>+ROUND(Ⅶ!D15/1000,0)</f>
        <v>66387</v>
      </c>
      <c r="E15" s="73" t="str">
        <f>+Ⅶ!E15</f>
        <v>新見市社会福祉協議会の運営支援</v>
      </c>
    </row>
    <row r="16" spans="1:5">
      <c r="A16" s="223"/>
      <c r="B16" s="73" t="str">
        <f>+Ⅶ!B16</f>
        <v>農業共済事業補助金</v>
      </c>
      <c r="C16" s="73" t="str">
        <f>+Ⅶ!C16</f>
        <v>新見市農業共済事業特別会計</v>
      </c>
      <c r="D16" s="62">
        <f>+ROUND(Ⅶ!D16/1000,0)</f>
        <v>53446</v>
      </c>
      <c r="E16" s="73" t="str">
        <f>+Ⅶ!E16</f>
        <v>農業共済事業の運営支援</v>
      </c>
    </row>
    <row r="17" spans="1:5">
      <c r="A17" s="223"/>
      <c r="B17" s="73" t="str">
        <f>+Ⅶ!B17</f>
        <v>地方バス路線維持特別対策補助金</v>
      </c>
      <c r="C17" s="73" t="str">
        <f>+Ⅶ!C17</f>
        <v>事業者</v>
      </c>
      <c r="D17" s="62">
        <f>+ROUND(Ⅶ!D17/1000,0)</f>
        <v>97201</v>
      </c>
      <c r="E17" s="73" t="str">
        <f>+Ⅶ!E17</f>
        <v>市内バス路線の維持</v>
      </c>
    </row>
    <row r="18" spans="1:5">
      <c r="A18" s="223"/>
      <c r="B18" s="73" t="str">
        <f>+Ⅶ!B18</f>
        <v>岡山県市町村総合事務組合負担金</v>
      </c>
      <c r="C18" s="73" t="str">
        <f>+Ⅶ!C18</f>
        <v>岡山県市町村総合事務組合</v>
      </c>
      <c r="D18" s="62">
        <f>+ROUND(Ⅶ!D18/1000,0)</f>
        <v>30793</v>
      </c>
      <c r="E18" s="73" t="str">
        <f>+Ⅶ!E18</f>
        <v>岡山県市町村総合事務組合に対する負担金</v>
      </c>
    </row>
    <row r="19" spans="1:5">
      <c r="A19" s="223"/>
      <c r="B19" s="73" t="str">
        <f>+Ⅶ!B19</f>
        <v>中山間地域等直接支払事業補助金</v>
      </c>
      <c r="C19" s="73" t="str">
        <f>+Ⅶ!C19</f>
        <v>支給対象団体</v>
      </c>
      <c r="D19" s="62">
        <f>+ROUND(Ⅶ!D19/1000,0)</f>
        <v>118655</v>
      </c>
      <c r="E19" s="73" t="str">
        <f>+Ⅶ!E19</f>
        <v>中山間地域等における農業生産活動の支援</v>
      </c>
    </row>
    <row r="20" spans="1:5" hidden="1">
      <c r="A20" s="223"/>
      <c r="B20" s="73" t="str">
        <f>+Ⅶ!B20</f>
        <v>森林整備地域活動支援交付金</v>
      </c>
      <c r="C20" s="73" t="str">
        <f>+Ⅶ!C20</f>
        <v>森林所有者</v>
      </c>
      <c r="D20" s="62">
        <f>+ROUND(Ⅶ!D20/1000,0)</f>
        <v>0</v>
      </c>
      <c r="E20" s="73" t="str">
        <f>+Ⅶ!E20</f>
        <v>協定対象となった森林における森林整備活動の支援</v>
      </c>
    </row>
    <row r="21" spans="1:5">
      <c r="A21" s="223"/>
      <c r="B21" s="73" t="str">
        <f>+Ⅶ!B21</f>
        <v>商工業振興事業補助金</v>
      </c>
      <c r="C21" s="73" t="str">
        <f>+Ⅶ!C21</f>
        <v>商工団体</v>
      </c>
      <c r="D21" s="62">
        <f>+ROUND(Ⅶ!D21/1000,0)</f>
        <v>19000</v>
      </c>
      <c r="E21" s="73" t="str">
        <f>+Ⅶ!E21</f>
        <v>中小企業の経営支援</v>
      </c>
    </row>
    <row r="22" spans="1:5">
      <c r="A22" s="223"/>
      <c r="B22" s="73" t="str">
        <f>+Ⅶ!B22</f>
        <v>シルバー人材センター補助金</v>
      </c>
      <c r="C22" s="73" t="str">
        <f>+Ⅶ!C22</f>
        <v>新見市シルバー人材センター</v>
      </c>
      <c r="D22" s="62">
        <f>+ROUND(Ⅶ!D22/1000,0)</f>
        <v>10739</v>
      </c>
      <c r="E22" s="73" t="str">
        <f>+Ⅶ!E22</f>
        <v>新見市シルバー人材センターの運営支援</v>
      </c>
    </row>
    <row r="23" spans="1:5">
      <c r="A23" s="223"/>
      <c r="B23" s="73" t="str">
        <f>+Ⅶ!B23</f>
        <v>看護学生奨学支援金</v>
      </c>
      <c r="C23" s="73" t="str">
        <f>+Ⅶ!C23</f>
        <v>支給対象者</v>
      </c>
      <c r="D23" s="62">
        <f>+ROUND(Ⅶ!D23/1000,0)</f>
        <v>19200</v>
      </c>
      <c r="E23" s="73" t="str">
        <f>+Ⅶ!E23</f>
        <v>看護学生の奨学支援</v>
      </c>
    </row>
    <row r="24" spans="1:5">
      <c r="A24" s="223"/>
      <c r="B24" s="73" t="str">
        <f>+Ⅶ!B24</f>
        <v>介護学生奨学支援金</v>
      </c>
      <c r="C24" s="73" t="str">
        <f>+Ⅶ!C24</f>
        <v>支給対象者</v>
      </c>
      <c r="D24" s="62">
        <f>+ROUND(Ⅶ!D24/1000,0)</f>
        <v>1200</v>
      </c>
      <c r="E24" s="73" t="str">
        <f>+Ⅶ!E24</f>
        <v>介護学生の奨学支援</v>
      </c>
    </row>
    <row r="25" spans="1:5">
      <c r="A25" s="223"/>
      <c r="B25" s="73" t="str">
        <f>+Ⅶ!B25</f>
        <v>新見市観光協会補助金</v>
      </c>
      <c r="C25" s="73" t="str">
        <f>+Ⅶ!C25</f>
        <v>新見市観光協会</v>
      </c>
      <c r="D25" s="62">
        <f>+ROUND(Ⅶ!D25/1000,0)</f>
        <v>8000</v>
      </c>
      <c r="E25" s="73" t="str">
        <f>+Ⅶ!E25</f>
        <v>新見市観光協会の運営支援</v>
      </c>
    </row>
    <row r="26" spans="1:5">
      <c r="A26" s="223"/>
      <c r="B26" s="73" t="str">
        <f>+Ⅶ!B26</f>
        <v>鳥獣被害防止対策協議会補助金</v>
      </c>
      <c r="C26" s="73" t="str">
        <f>+Ⅶ!C26</f>
        <v>鳥獣被害防止対策協議会</v>
      </c>
      <c r="D26" s="62">
        <f>+ROUND(Ⅶ!D26/1000,0)</f>
        <v>19697</v>
      </c>
      <c r="E26" s="73" t="str">
        <f>+Ⅶ!E26</f>
        <v>鳥獣被害防止対策協議会の運営支援</v>
      </c>
    </row>
    <row r="27" spans="1:5">
      <c r="A27" s="223"/>
      <c r="B27" s="73" t="str">
        <f>+Ⅶ!B27</f>
        <v>岡山県後期高齢者医療広域連合負担金</v>
      </c>
      <c r="C27" s="73" t="str">
        <f>+Ⅶ!C27</f>
        <v>岡山県後期高齢者医療広域連合</v>
      </c>
      <c r="D27" s="62">
        <f>+ROUND(Ⅶ!D27/1000,0)</f>
        <v>21675</v>
      </c>
      <c r="E27" s="73" t="str">
        <f>+Ⅶ!E27</f>
        <v>岡山県後期高齢者医療広域連合に対する負担金</v>
      </c>
    </row>
    <row r="28" spans="1:5">
      <c r="A28" s="223"/>
      <c r="B28" s="73" t="str">
        <f>+Ⅶ!B28</f>
        <v>認可外保育所運営補助金</v>
      </c>
      <c r="C28" s="73" t="str">
        <f>+Ⅶ!C28</f>
        <v>認可外保育所</v>
      </c>
      <c r="D28" s="62">
        <f>+ROUND(Ⅶ!D28/1000,0)</f>
        <v>8388</v>
      </c>
      <c r="E28" s="73" t="str">
        <f>+Ⅶ!E28</f>
        <v>認可外保育所の運営支援</v>
      </c>
    </row>
    <row r="29" spans="1:5" hidden="1">
      <c r="A29" s="223"/>
      <c r="B29" s="73" t="str">
        <f>+Ⅶ!B29</f>
        <v>農林畜産漁業創業支援奨励金</v>
      </c>
      <c r="C29" s="73" t="str">
        <f>+Ⅶ!C29</f>
        <v>支給対象者</v>
      </c>
      <c r="D29" s="62">
        <f>+ROUND(Ⅶ!D29/1000,0)</f>
        <v>0</v>
      </c>
      <c r="E29" s="73" t="str">
        <f>+Ⅶ!E29</f>
        <v>農林水産漁業の振興と６次産業化</v>
      </c>
    </row>
    <row r="30" spans="1:5">
      <c r="A30" s="223"/>
      <c r="B30" s="73" t="str">
        <f>+Ⅶ!B30</f>
        <v>企業立地促進奨励金</v>
      </c>
      <c r="C30" s="73" t="str">
        <f>+Ⅶ!C30</f>
        <v>支給対象者</v>
      </c>
      <c r="D30" s="62">
        <f>+ROUND(Ⅶ!D30/1000,0)</f>
        <v>117267</v>
      </c>
      <c r="E30" s="73" t="str">
        <f>+Ⅶ!E30</f>
        <v>産業の活性化と雇用機会の拡大</v>
      </c>
    </row>
    <row r="31" spans="1:5">
      <c r="A31" s="223"/>
      <c r="B31" s="73" t="str">
        <f>+Ⅶ!B31</f>
        <v>その他</v>
      </c>
      <c r="C31" s="73"/>
      <c r="D31" s="62">
        <f>+ROUND(Ⅶ!D31/1000,0)</f>
        <v>553429</v>
      </c>
      <c r="E31" s="73"/>
    </row>
    <row r="32" spans="1:5">
      <c r="A32" s="224"/>
      <c r="B32" s="66" t="s">
        <v>176</v>
      </c>
      <c r="C32" s="74"/>
      <c r="D32" s="62">
        <f>+ROUND(Ⅶ!D32/1000,0)</f>
        <v>2249807</v>
      </c>
      <c r="E32" s="74"/>
    </row>
    <row r="33" spans="1:5">
      <c r="A33" s="61" t="s">
        <v>19</v>
      </c>
      <c r="B33" s="74"/>
      <c r="C33" s="74"/>
      <c r="D33" s="62">
        <f>+ROUND(Ⅶ!D33/1000,0)</f>
        <v>2956678</v>
      </c>
      <c r="E33" s="74"/>
    </row>
  </sheetData>
  <mergeCells count="2">
    <mergeCell ref="A4:A12"/>
    <mergeCell ref="A13:A32"/>
  </mergeCells>
  <phoneticPr fontId="4"/>
  <pageMargins left="0.7" right="0.7" top="0.75" bottom="0.75" header="0.3" footer="0.3"/>
  <pageSetup paperSize="9"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opLeftCell="A28" workbookViewId="0">
      <selection activeCell="E34" sqref="E34"/>
    </sheetView>
  </sheetViews>
  <sheetFormatPr defaultRowHeight="18.75"/>
  <cols>
    <col min="1" max="1" width="17.25" style="51" customWidth="1"/>
    <col min="2" max="6" width="16" style="51" customWidth="1"/>
    <col min="7" max="7" width="14.375" style="51" bestFit="1" customWidth="1"/>
    <col min="8" max="16384" width="9" style="51"/>
  </cols>
  <sheetData>
    <row r="1" spans="1:8">
      <c r="A1" s="51" t="s">
        <v>178</v>
      </c>
    </row>
    <row r="2" spans="1:8">
      <c r="A2" s="51" t="s">
        <v>179</v>
      </c>
      <c r="E2" s="60" t="s">
        <v>246</v>
      </c>
    </row>
    <row r="3" spans="1:8">
      <c r="A3" s="61" t="s">
        <v>180</v>
      </c>
      <c r="B3" s="61" t="s">
        <v>153</v>
      </c>
      <c r="C3" s="209" t="s">
        <v>181</v>
      </c>
      <c r="D3" s="210"/>
      <c r="E3" s="61" t="s">
        <v>173</v>
      </c>
    </row>
    <row r="4" spans="1:8">
      <c r="A4" s="217" t="s">
        <v>182</v>
      </c>
      <c r="B4" s="226" t="s">
        <v>184</v>
      </c>
      <c r="C4" s="229" t="s">
        <v>192</v>
      </c>
      <c r="D4" s="230"/>
      <c r="E4" s="136">
        <f>+IF(Ⅷ!E4=0,"-",ROUND(Ⅷ!E4/1000,0))</f>
        <v>3290060</v>
      </c>
      <c r="G4" s="63"/>
      <c r="H4" s="63"/>
    </row>
    <row r="5" spans="1:8">
      <c r="A5" s="225"/>
      <c r="B5" s="227"/>
      <c r="C5" s="229" t="s">
        <v>193</v>
      </c>
      <c r="D5" s="230"/>
      <c r="E5" s="136">
        <f>+IF(Ⅷ!E5=0,"-",ROUND(Ⅷ!E5/1000,0))</f>
        <v>11738447</v>
      </c>
    </row>
    <row r="6" spans="1:8">
      <c r="A6" s="225"/>
      <c r="B6" s="227"/>
      <c r="C6" s="229" t="s">
        <v>194</v>
      </c>
      <c r="D6" s="230"/>
      <c r="E6" s="136">
        <f>+IF(Ⅷ!E6=0,"-",ROUND(Ⅷ!E6/1000,0))</f>
        <v>285942</v>
      </c>
    </row>
    <row r="7" spans="1:8">
      <c r="A7" s="225"/>
      <c r="B7" s="227"/>
      <c r="C7" s="229" t="s">
        <v>195</v>
      </c>
      <c r="D7" s="230"/>
      <c r="E7" s="136">
        <f>+IF(Ⅷ!E7=0,"-",ROUND(Ⅷ!E7/1000,0))</f>
        <v>557386</v>
      </c>
    </row>
    <row r="8" spans="1:8">
      <c r="A8" s="225"/>
      <c r="B8" s="227"/>
      <c r="C8" s="229" t="s">
        <v>109</v>
      </c>
      <c r="D8" s="230"/>
      <c r="E8" s="136">
        <f>+IF(Ⅷ!E8=0,"-",ROUND(Ⅷ!E8/1000,0))</f>
        <v>126274</v>
      </c>
      <c r="G8" s="63"/>
      <c r="H8" s="63"/>
    </row>
    <row r="9" spans="1:8">
      <c r="A9" s="225"/>
      <c r="B9" s="227"/>
      <c r="C9" s="229" t="s">
        <v>196</v>
      </c>
      <c r="D9" s="230"/>
      <c r="E9" s="136">
        <f>+IF(Ⅷ!E9=0,"-",ROUND(Ⅷ!E9/1000,0))</f>
        <v>559558</v>
      </c>
      <c r="G9" s="64"/>
    </row>
    <row r="10" spans="1:8">
      <c r="A10" s="225"/>
      <c r="B10" s="228"/>
      <c r="C10" s="231" t="s">
        <v>100</v>
      </c>
      <c r="D10" s="232"/>
      <c r="E10" s="136">
        <f>+IF(Ⅷ!E10=0,"-",ROUND(Ⅷ!E10/1000,0))</f>
        <v>16557667</v>
      </c>
      <c r="G10" s="65"/>
    </row>
    <row r="11" spans="1:8">
      <c r="A11" s="225"/>
      <c r="B11" s="226" t="s">
        <v>185</v>
      </c>
      <c r="C11" s="233" t="s">
        <v>186</v>
      </c>
      <c r="D11" s="62" t="s">
        <v>187</v>
      </c>
      <c r="E11" s="136">
        <f>+IF(Ⅷ!E11=0,"-",ROUND(Ⅷ!E11/1000,0))</f>
        <v>203511</v>
      </c>
    </row>
    <row r="12" spans="1:8">
      <c r="A12" s="225"/>
      <c r="B12" s="227"/>
      <c r="C12" s="234"/>
      <c r="D12" s="62" t="s">
        <v>188</v>
      </c>
      <c r="E12" s="136">
        <f>+IF(Ⅷ!E12=0,"-",ROUND(Ⅷ!E12/1000,0))</f>
        <v>15000</v>
      </c>
    </row>
    <row r="13" spans="1:8">
      <c r="A13" s="225"/>
      <c r="B13" s="227"/>
      <c r="C13" s="235"/>
      <c r="D13" s="66" t="s">
        <v>176</v>
      </c>
      <c r="E13" s="136">
        <f>+IF(Ⅷ!E13=0,"-",ROUND(Ⅷ!E13/1000,0))</f>
        <v>218511</v>
      </c>
    </row>
    <row r="14" spans="1:8">
      <c r="A14" s="225"/>
      <c r="B14" s="227"/>
      <c r="C14" s="233" t="s">
        <v>190</v>
      </c>
      <c r="D14" s="62" t="s">
        <v>187</v>
      </c>
      <c r="E14" s="136">
        <f>+IF(Ⅷ!E14=0,"-",ROUND(Ⅷ!E14/1000,0))</f>
        <v>1335629</v>
      </c>
    </row>
    <row r="15" spans="1:8">
      <c r="A15" s="225"/>
      <c r="B15" s="227"/>
      <c r="C15" s="234"/>
      <c r="D15" s="62" t="s">
        <v>188</v>
      </c>
      <c r="E15" s="136">
        <f>+IF(Ⅷ!E15=0,"-",ROUND(Ⅷ!E15/1000,0))</f>
        <v>788139</v>
      </c>
    </row>
    <row r="16" spans="1:8">
      <c r="A16" s="225"/>
      <c r="B16" s="227"/>
      <c r="C16" s="235"/>
      <c r="D16" s="66" t="s">
        <v>176</v>
      </c>
      <c r="E16" s="136">
        <f>+IF(Ⅷ!E16=0,"-",ROUND(Ⅷ!E16/1000,0))</f>
        <v>2123768</v>
      </c>
    </row>
    <row r="17" spans="1:8">
      <c r="A17" s="225"/>
      <c r="B17" s="228"/>
      <c r="C17" s="236" t="s">
        <v>100</v>
      </c>
      <c r="D17" s="232"/>
      <c r="E17" s="136">
        <f>+IF(Ⅷ!E17=0,"-",ROUND(Ⅷ!E17/1000,0))</f>
        <v>2342279</v>
      </c>
    </row>
    <row r="18" spans="1:8">
      <c r="A18" s="218"/>
      <c r="B18" s="231" t="s">
        <v>19</v>
      </c>
      <c r="C18" s="236"/>
      <c r="D18" s="232"/>
      <c r="E18" s="136">
        <f>+IF(Ⅷ!E18=0,"-",ROUND(Ⅷ!E18/1000,0))</f>
        <v>18899946</v>
      </c>
    </row>
    <row r="19" spans="1:8">
      <c r="A19" s="217" t="s">
        <v>189</v>
      </c>
      <c r="B19" s="226" t="s">
        <v>184</v>
      </c>
      <c r="C19" s="229" t="s">
        <v>197</v>
      </c>
      <c r="D19" s="230"/>
      <c r="E19" s="136">
        <f>+IF(Ⅷ!E19=0,"-",ROUND(Ⅷ!E19/1000,0))</f>
        <v>46069</v>
      </c>
      <c r="G19" s="63"/>
      <c r="H19" s="63"/>
    </row>
    <row r="20" spans="1:8">
      <c r="A20" s="225"/>
      <c r="B20" s="228"/>
      <c r="C20" s="231" t="s">
        <v>100</v>
      </c>
      <c r="D20" s="232"/>
      <c r="E20" s="136">
        <f>+IF(Ⅷ!E20=0,"-",ROUND(Ⅷ!E20/1000,0))</f>
        <v>46069</v>
      </c>
      <c r="G20" s="65"/>
    </row>
    <row r="21" spans="1:8">
      <c r="A21" s="225"/>
      <c r="B21" s="226" t="s">
        <v>185</v>
      </c>
      <c r="C21" s="233" t="s">
        <v>186</v>
      </c>
      <c r="D21" s="62" t="s">
        <v>187</v>
      </c>
      <c r="E21" s="136" t="str">
        <f>+IF(Ⅷ!E21=0,"-",ROUND(Ⅷ!E21/1000,0))</f>
        <v>-</v>
      </c>
    </row>
    <row r="22" spans="1:8">
      <c r="A22" s="225"/>
      <c r="B22" s="227"/>
      <c r="C22" s="234"/>
      <c r="D22" s="62" t="s">
        <v>188</v>
      </c>
      <c r="E22" s="136">
        <f>+IF(Ⅷ!E22=0,"-",ROUND(Ⅷ!E22/1000,0))</f>
        <v>12490</v>
      </c>
    </row>
    <row r="23" spans="1:8">
      <c r="A23" s="225"/>
      <c r="B23" s="227"/>
      <c r="C23" s="235"/>
      <c r="D23" s="66" t="s">
        <v>176</v>
      </c>
      <c r="E23" s="136">
        <f>+IF(Ⅷ!E23=0,"-",ROUND(Ⅷ!E23/1000,0))</f>
        <v>12490</v>
      </c>
    </row>
    <row r="24" spans="1:8">
      <c r="A24" s="225"/>
      <c r="B24" s="227"/>
      <c r="C24" s="233" t="s">
        <v>190</v>
      </c>
      <c r="D24" s="62" t="s">
        <v>187</v>
      </c>
      <c r="E24" s="136" t="str">
        <f>+IF(Ⅷ!E24=0,"-",ROUND(Ⅷ!E24/1000,0))</f>
        <v>-</v>
      </c>
    </row>
    <row r="25" spans="1:8">
      <c r="A25" s="225"/>
      <c r="B25" s="227"/>
      <c r="C25" s="234"/>
      <c r="D25" s="62" t="s">
        <v>188</v>
      </c>
      <c r="E25" s="136">
        <f>+IF(Ⅷ!E25=0,"-",ROUND(Ⅷ!E25/1000,0))</f>
        <v>207</v>
      </c>
    </row>
    <row r="26" spans="1:8">
      <c r="A26" s="225"/>
      <c r="B26" s="227"/>
      <c r="C26" s="235"/>
      <c r="D26" s="66" t="s">
        <v>176</v>
      </c>
      <c r="E26" s="136">
        <f>+IF(Ⅷ!E26=0,"-",ROUND(Ⅷ!E26/1000,0))</f>
        <v>207</v>
      </c>
    </row>
    <row r="27" spans="1:8">
      <c r="A27" s="225"/>
      <c r="B27" s="228"/>
      <c r="C27" s="236" t="s">
        <v>100</v>
      </c>
      <c r="D27" s="232"/>
      <c r="E27" s="136">
        <f>+IF(Ⅷ!E27=0,"-",ROUND(Ⅷ!E27/1000,0))</f>
        <v>12697</v>
      </c>
    </row>
    <row r="28" spans="1:8">
      <c r="A28" s="218"/>
      <c r="B28" s="231" t="s">
        <v>19</v>
      </c>
      <c r="C28" s="236"/>
      <c r="D28" s="232"/>
      <c r="E28" s="136">
        <f>+IF(Ⅷ!E28=0,"-",ROUND(Ⅷ!E28/1000,0))</f>
        <v>58766</v>
      </c>
    </row>
    <row r="29" spans="1:8">
      <c r="A29" s="217" t="s">
        <v>198</v>
      </c>
      <c r="B29" s="198" t="s">
        <v>184</v>
      </c>
      <c r="C29" s="199"/>
      <c r="D29" s="200"/>
      <c r="E29" s="136">
        <f>+IF(Ⅷ!E29=0,"-",ROUND(Ⅷ!E29/1000,0))</f>
        <v>16603736</v>
      </c>
    </row>
    <row r="30" spans="1:8">
      <c r="A30" s="218"/>
      <c r="B30" s="231" t="s">
        <v>185</v>
      </c>
      <c r="C30" s="236"/>
      <c r="D30" s="232"/>
      <c r="E30" s="136">
        <f>+IF(Ⅷ!E30=0,"-",ROUND(Ⅷ!E30/1000,0))</f>
        <v>2354976</v>
      </c>
    </row>
    <row r="31" spans="1:8">
      <c r="A31" s="217" t="s">
        <v>199</v>
      </c>
      <c r="B31" s="198" t="s">
        <v>184</v>
      </c>
      <c r="C31" s="199"/>
      <c r="D31" s="200"/>
      <c r="E31" s="136">
        <f>+IF(Ⅷ!E31=0,"-",ROUND(Ⅷ!E31/1000,0))</f>
        <v>46069</v>
      </c>
    </row>
    <row r="32" spans="1:8">
      <c r="A32" s="218"/>
      <c r="B32" s="231" t="s">
        <v>185</v>
      </c>
      <c r="C32" s="236"/>
      <c r="D32" s="232"/>
      <c r="E32" s="136">
        <f>+IF(Ⅷ!E32=0,"-",ROUND(Ⅷ!E32/1000,0))</f>
        <v>-189860</v>
      </c>
    </row>
    <row r="33" spans="1:6">
      <c r="A33" s="217" t="s">
        <v>19</v>
      </c>
      <c r="B33" s="198" t="s">
        <v>184</v>
      </c>
      <c r="C33" s="199"/>
      <c r="D33" s="200"/>
      <c r="E33" s="136">
        <f>+IF(Ⅷ!E33=0,"-",ROUND(Ⅷ!E33/1000,0))</f>
        <v>16557667</v>
      </c>
    </row>
    <row r="34" spans="1:6">
      <c r="A34" s="218"/>
      <c r="B34" s="231" t="s">
        <v>185</v>
      </c>
      <c r="C34" s="236"/>
      <c r="D34" s="232"/>
      <c r="E34" s="136">
        <f>+IF(Ⅷ!E34=0,"-",ROUND(Ⅷ!E34/1000,0))</f>
        <v>2544837</v>
      </c>
    </row>
    <row r="36" spans="1:6">
      <c r="A36" s="51" t="s">
        <v>201</v>
      </c>
      <c r="F36" s="60" t="s">
        <v>246</v>
      </c>
    </row>
    <row r="37" spans="1:6">
      <c r="A37" s="194" t="s">
        <v>153</v>
      </c>
      <c r="B37" s="194" t="s">
        <v>173</v>
      </c>
      <c r="C37" s="209" t="s">
        <v>202</v>
      </c>
      <c r="D37" s="237"/>
      <c r="E37" s="237"/>
      <c r="F37" s="210"/>
    </row>
    <row r="38" spans="1:6">
      <c r="A38" s="195"/>
      <c r="B38" s="195"/>
      <c r="C38" s="67" t="s">
        <v>185</v>
      </c>
      <c r="D38" s="61" t="s">
        <v>191</v>
      </c>
      <c r="E38" s="68" t="s">
        <v>184</v>
      </c>
      <c r="F38" s="61" t="s">
        <v>196</v>
      </c>
    </row>
    <row r="39" spans="1:6">
      <c r="A39" s="69" t="s">
        <v>203</v>
      </c>
      <c r="B39" s="136">
        <f>+IF(Ⅷ!B39=0,"-",ROUND(Ⅷ!B39/1000,0))</f>
        <v>19594036</v>
      </c>
      <c r="C39" s="136">
        <f>+IF(Ⅷ!C39=0,"-",ROUND(Ⅷ!C39/1000,0))</f>
        <v>2111278</v>
      </c>
      <c r="D39" s="136">
        <f>+IF(Ⅷ!D39=0,"-",ROUND(Ⅷ!D39/1000,0))</f>
        <v>961676</v>
      </c>
      <c r="E39" s="136">
        <f>+IF(Ⅷ!E39=0,"-",ROUND(Ⅷ!E39/1000,0))</f>
        <v>12864607</v>
      </c>
      <c r="F39" s="136">
        <f>+IF(Ⅷ!F39=0,"-",ROUND(Ⅷ!F39/1000,0))</f>
        <v>3656474</v>
      </c>
    </row>
    <row r="40" spans="1:6">
      <c r="A40" s="69" t="s">
        <v>204</v>
      </c>
      <c r="B40" s="136">
        <f>+IF(Ⅷ!B40=0,"-",ROUND(Ⅷ!B40/1000,0))</f>
        <v>3147165</v>
      </c>
      <c r="C40" s="136">
        <f>+IF(Ⅷ!C40=0,"-",ROUND(Ⅷ!C40/1000,0))</f>
        <v>231001</v>
      </c>
      <c r="D40" s="136">
        <f>+IF(Ⅷ!D40=0,"-",ROUND(Ⅷ!D40/1000,0))</f>
        <v>2608148</v>
      </c>
      <c r="E40" s="136">
        <f>+IF(Ⅷ!E40=0,"-",ROUND(Ⅷ!E40/1000,0))</f>
        <v>308016</v>
      </c>
      <c r="F40" s="136" t="str">
        <f>+IF(Ⅷ!F40=0,"-",ROUND(Ⅷ!F40/1000,0))</f>
        <v>-</v>
      </c>
    </row>
    <row r="41" spans="1:6">
      <c r="A41" s="69" t="s">
        <v>205</v>
      </c>
      <c r="B41" s="136">
        <f>+IF(Ⅷ!B41=0,"-",ROUND(Ⅷ!B41/1000,0))</f>
        <v>1545182</v>
      </c>
      <c r="C41" s="136" t="str">
        <f>+IF(Ⅷ!C41=0,"-",ROUND(Ⅷ!C41/1000,0))</f>
        <v>-</v>
      </c>
      <c r="D41" s="136" t="str">
        <f>+IF(Ⅷ!D41=0,"-",ROUND(Ⅷ!D41/1000,0))</f>
        <v>-</v>
      </c>
      <c r="E41" s="136">
        <f>+IF(Ⅷ!E41=0,"-",ROUND(Ⅷ!E41/1000,0))</f>
        <v>1545182</v>
      </c>
      <c r="F41" s="136" t="str">
        <f>+IF(Ⅷ!F41=0,"-",ROUND(Ⅷ!F41/1000,0))</f>
        <v>-</v>
      </c>
    </row>
    <row r="42" spans="1:6">
      <c r="A42" s="69" t="s">
        <v>196</v>
      </c>
      <c r="B42" s="136" t="str">
        <f>+IF(Ⅷ!B42=0,"-",ROUND(Ⅷ!B42/1000,0))</f>
        <v>-</v>
      </c>
      <c r="C42" s="136" t="str">
        <f>+IF(Ⅷ!C42=0,"-",ROUND(Ⅷ!C42/1000,0))</f>
        <v>-</v>
      </c>
      <c r="D42" s="136" t="str">
        <f>+IF(Ⅷ!D42=0,"-",ROUND(Ⅷ!D42/1000,0))</f>
        <v>-</v>
      </c>
      <c r="E42" s="136" t="str">
        <f>+IF(Ⅷ!E42=0,"-",ROUND(Ⅷ!E42/1000,0))</f>
        <v>-</v>
      </c>
      <c r="F42" s="136" t="str">
        <f>+IF(Ⅷ!F42=0,"-",ROUND(Ⅷ!F42/1000,0))</f>
        <v>-</v>
      </c>
    </row>
    <row r="43" spans="1:6">
      <c r="A43" s="70" t="s">
        <v>19</v>
      </c>
      <c r="B43" s="136">
        <f>+IF(Ⅷ!B43=0,"-",ROUND(Ⅷ!B43/1000,0))</f>
        <v>24286383</v>
      </c>
      <c r="C43" s="136">
        <f>+IF(Ⅷ!C43=0,"-",ROUND(Ⅷ!C43/1000,0))</f>
        <v>2342279</v>
      </c>
      <c r="D43" s="136">
        <f>+IF(Ⅷ!D43=0,"-",ROUND(Ⅷ!D43/1000,0))</f>
        <v>3569824</v>
      </c>
      <c r="E43" s="136">
        <f>+IF(Ⅷ!E43=0,"-",ROUND(Ⅷ!E43/1000,0))</f>
        <v>14717805</v>
      </c>
      <c r="F43" s="136">
        <f>+IF(Ⅷ!F43=0,"-",ROUND(Ⅷ!F43/1000,0))</f>
        <v>3656474</v>
      </c>
    </row>
    <row r="45" spans="1:6">
      <c r="A45" s="48" t="s">
        <v>245</v>
      </c>
    </row>
    <row r="46" spans="1:6">
      <c r="A46" s="71" t="s">
        <v>206</v>
      </c>
      <c r="B46" s="60" t="s">
        <v>246</v>
      </c>
    </row>
    <row r="47" spans="1:6">
      <c r="A47" s="194" t="s">
        <v>60</v>
      </c>
      <c r="B47" s="194" t="s">
        <v>157</v>
      </c>
    </row>
    <row r="48" spans="1:6">
      <c r="A48" s="195"/>
      <c r="B48" s="195"/>
    </row>
    <row r="49" spans="1:2">
      <c r="A49" s="72" t="s">
        <v>277</v>
      </c>
      <c r="B49" s="62">
        <f>+ROUND(Ⅷ!B49/1000,0)</f>
        <v>2688229</v>
      </c>
    </row>
    <row r="50" spans="1:2">
      <c r="A50" s="70" t="s">
        <v>19</v>
      </c>
      <c r="B50" s="62">
        <f>+ROUND(Ⅷ!B50/1000,0)</f>
        <v>2688229</v>
      </c>
    </row>
  </sheetData>
  <mergeCells count="38">
    <mergeCell ref="A37:A38"/>
    <mergeCell ref="B37:B38"/>
    <mergeCell ref="C37:F37"/>
    <mergeCell ref="A47:A48"/>
    <mergeCell ref="B47:B48"/>
    <mergeCell ref="A31:A32"/>
    <mergeCell ref="B31:D31"/>
    <mergeCell ref="B32:D32"/>
    <mergeCell ref="A33:A34"/>
    <mergeCell ref="B33:D33"/>
    <mergeCell ref="B34:D34"/>
    <mergeCell ref="C24:C26"/>
    <mergeCell ref="C27:D27"/>
    <mergeCell ref="B28:D28"/>
    <mergeCell ref="A29:A30"/>
    <mergeCell ref="B29:D29"/>
    <mergeCell ref="B30:D30"/>
    <mergeCell ref="A19:A28"/>
    <mergeCell ref="B19:B20"/>
    <mergeCell ref="C19:D19"/>
    <mergeCell ref="C20:D20"/>
    <mergeCell ref="C21:C23"/>
    <mergeCell ref="B21:B27"/>
    <mergeCell ref="C3:D3"/>
    <mergeCell ref="A4:A18"/>
    <mergeCell ref="B4:B10"/>
    <mergeCell ref="C4:D4"/>
    <mergeCell ref="C5:D5"/>
    <mergeCell ref="C6:D6"/>
    <mergeCell ref="C7:D7"/>
    <mergeCell ref="C8:D8"/>
    <mergeCell ref="C9:D9"/>
    <mergeCell ref="C10:D10"/>
    <mergeCell ref="B11:B17"/>
    <mergeCell ref="C11:C13"/>
    <mergeCell ref="C14:C16"/>
    <mergeCell ref="C17:D17"/>
    <mergeCell ref="B18:D18"/>
  </mergeCells>
  <phoneticPr fontId="4"/>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abSelected="1" zoomScaleNormal="100" workbookViewId="0">
      <selection activeCell="D32" sqref="D32"/>
    </sheetView>
  </sheetViews>
  <sheetFormatPr defaultRowHeight="18.75"/>
  <cols>
    <col min="1" max="9" width="13.375" customWidth="1"/>
  </cols>
  <sheetData>
    <row r="1" spans="1:8">
      <c r="A1" t="s">
        <v>111</v>
      </c>
    </row>
    <row r="2" spans="1:8">
      <c r="A2" t="s">
        <v>0</v>
      </c>
    </row>
    <row r="3" spans="1:8">
      <c r="A3" s="1" t="s">
        <v>1</v>
      </c>
      <c r="H3" s="35" t="s">
        <v>28</v>
      </c>
    </row>
    <row r="4" spans="1:8" ht="47.25">
      <c r="A4" s="30" t="s">
        <v>2</v>
      </c>
      <c r="B4" s="31" t="s">
        <v>3</v>
      </c>
      <c r="C4" s="31" t="s">
        <v>4</v>
      </c>
      <c r="D4" s="31" t="s">
        <v>5</v>
      </c>
      <c r="E4" s="31" t="s">
        <v>6</v>
      </c>
      <c r="F4" s="31" t="s">
        <v>7</v>
      </c>
      <c r="G4" s="31" t="s">
        <v>8</v>
      </c>
      <c r="H4" s="31" t="s">
        <v>9</v>
      </c>
    </row>
    <row r="5" spans="1:8">
      <c r="A5" s="32" t="s">
        <v>10</v>
      </c>
      <c r="B5" s="33">
        <f>+B44+B82</f>
        <v>91971544044</v>
      </c>
      <c r="C5" s="33">
        <f t="shared" ref="C5:H5" si="0">+C44+C82</f>
        <v>1566481668</v>
      </c>
      <c r="D5" s="33">
        <f t="shared" si="0"/>
        <v>502611109</v>
      </c>
      <c r="E5" s="33">
        <f t="shared" si="0"/>
        <v>93035414603</v>
      </c>
      <c r="F5" s="33">
        <f t="shared" si="0"/>
        <v>41119610913</v>
      </c>
      <c r="G5" s="33">
        <f t="shared" si="0"/>
        <v>1808422957</v>
      </c>
      <c r="H5" s="33">
        <f t="shared" si="0"/>
        <v>51915803690</v>
      </c>
    </row>
    <row r="6" spans="1:8">
      <c r="A6" s="34" t="s">
        <v>11</v>
      </c>
      <c r="B6" s="33">
        <f t="shared" ref="B6:H6" si="1">+B45+B83</f>
        <v>19557746861</v>
      </c>
      <c r="C6" s="33">
        <f t="shared" si="1"/>
        <v>647314612</v>
      </c>
      <c r="D6" s="33">
        <f t="shared" si="1"/>
        <v>177365330</v>
      </c>
      <c r="E6" s="33">
        <f t="shared" si="1"/>
        <v>20027696143</v>
      </c>
      <c r="F6" s="33">
        <f t="shared" si="1"/>
        <v>0</v>
      </c>
      <c r="G6" s="33">
        <f t="shared" si="1"/>
        <v>0</v>
      </c>
      <c r="H6" s="33">
        <f t="shared" si="1"/>
        <v>20027696143</v>
      </c>
    </row>
    <row r="7" spans="1:8">
      <c r="A7" s="34" t="s">
        <v>12</v>
      </c>
      <c r="B7" s="33">
        <f t="shared" ref="B7:H7" si="2">+B46+B84</f>
        <v>1180303000</v>
      </c>
      <c r="C7" s="33">
        <f t="shared" si="2"/>
        <v>0</v>
      </c>
      <c r="D7" s="33">
        <f t="shared" si="2"/>
        <v>0</v>
      </c>
      <c r="E7" s="33">
        <f t="shared" si="2"/>
        <v>1180303000</v>
      </c>
      <c r="F7" s="33">
        <f t="shared" si="2"/>
        <v>0</v>
      </c>
      <c r="G7" s="33">
        <f t="shared" si="2"/>
        <v>0</v>
      </c>
      <c r="H7" s="33">
        <f t="shared" si="2"/>
        <v>1180303000</v>
      </c>
    </row>
    <row r="8" spans="1:8">
      <c r="A8" s="34" t="s">
        <v>13</v>
      </c>
      <c r="B8" s="33">
        <f t="shared" ref="B8:H8" si="3">+B47+B85</f>
        <v>61663909811</v>
      </c>
      <c r="C8" s="33">
        <f t="shared" si="3"/>
        <v>629313680</v>
      </c>
      <c r="D8" s="33">
        <f t="shared" si="3"/>
        <v>250428000</v>
      </c>
      <c r="E8" s="33">
        <f t="shared" si="3"/>
        <v>62042795491</v>
      </c>
      <c r="F8" s="33">
        <f t="shared" si="3"/>
        <v>35257128866</v>
      </c>
      <c r="G8" s="33">
        <f t="shared" si="3"/>
        <v>1365408501</v>
      </c>
      <c r="H8" s="33">
        <f t="shared" si="3"/>
        <v>26785666625</v>
      </c>
    </row>
    <row r="9" spans="1:8">
      <c r="A9" s="34" t="s">
        <v>14</v>
      </c>
      <c r="B9" s="33">
        <f t="shared" ref="B9:H9" si="4">+B48+B86</f>
        <v>1230882515</v>
      </c>
      <c r="C9" s="33">
        <f t="shared" si="4"/>
        <v>41917176</v>
      </c>
      <c r="D9" s="33">
        <f t="shared" si="4"/>
        <v>2720339</v>
      </c>
      <c r="E9" s="33">
        <f t="shared" si="4"/>
        <v>1270079352</v>
      </c>
      <c r="F9" s="33">
        <f t="shared" si="4"/>
        <v>721208603</v>
      </c>
      <c r="G9" s="33">
        <f t="shared" si="4"/>
        <v>35856196</v>
      </c>
      <c r="H9" s="33">
        <f t="shared" si="4"/>
        <v>548870749</v>
      </c>
    </row>
    <row r="10" spans="1:8">
      <c r="A10" s="34" t="s">
        <v>15</v>
      </c>
      <c r="B10" s="33">
        <f t="shared" ref="B10:H10" si="5">+B49+B87</f>
        <v>8266604417</v>
      </c>
      <c r="C10" s="33">
        <f t="shared" si="5"/>
        <v>97200000</v>
      </c>
      <c r="D10" s="33">
        <f t="shared" si="5"/>
        <v>0</v>
      </c>
      <c r="E10" s="33">
        <f t="shared" si="5"/>
        <v>8363804417</v>
      </c>
      <c r="F10" s="33">
        <f t="shared" si="5"/>
        <v>5141273444</v>
      </c>
      <c r="G10" s="33">
        <f t="shared" si="5"/>
        <v>407158260</v>
      </c>
      <c r="H10" s="33">
        <f t="shared" si="5"/>
        <v>3222530973</v>
      </c>
    </row>
    <row r="11" spans="1:8">
      <c r="A11" s="34" t="s">
        <v>16</v>
      </c>
      <c r="B11" s="33">
        <f t="shared" ref="B11:H11" si="6">+B50+B88</f>
        <v>72097440</v>
      </c>
      <c r="C11" s="33">
        <f t="shared" si="6"/>
        <v>150736200</v>
      </c>
      <c r="D11" s="33">
        <f t="shared" si="6"/>
        <v>72097440</v>
      </c>
      <c r="E11" s="33">
        <f t="shared" si="6"/>
        <v>150736200</v>
      </c>
      <c r="F11" s="33">
        <f t="shared" si="6"/>
        <v>0</v>
      </c>
      <c r="G11" s="33">
        <f t="shared" si="6"/>
        <v>0</v>
      </c>
      <c r="H11" s="33">
        <f t="shared" si="6"/>
        <v>150736200</v>
      </c>
    </row>
    <row r="12" spans="1:8">
      <c r="A12" s="32" t="s">
        <v>17</v>
      </c>
      <c r="B12" s="33">
        <f t="shared" ref="B12:H12" si="7">+B51+B89</f>
        <v>156285374238</v>
      </c>
      <c r="C12" s="33">
        <f t="shared" si="7"/>
        <v>1877211329</v>
      </c>
      <c r="D12" s="33">
        <f t="shared" si="7"/>
        <v>678129390</v>
      </c>
      <c r="E12" s="33">
        <f t="shared" si="7"/>
        <v>157484456177</v>
      </c>
      <c r="F12" s="33">
        <f t="shared" si="7"/>
        <v>90817208415</v>
      </c>
      <c r="G12" s="33">
        <f t="shared" si="7"/>
        <v>1394311128</v>
      </c>
      <c r="H12" s="33">
        <f t="shared" si="7"/>
        <v>66667247762</v>
      </c>
    </row>
    <row r="13" spans="1:8">
      <c r="A13" s="34" t="s">
        <v>11</v>
      </c>
      <c r="B13" s="33">
        <f t="shared" ref="B13:H13" si="8">+B52+B90</f>
        <v>47283045819</v>
      </c>
      <c r="C13" s="33">
        <f t="shared" si="8"/>
        <v>27274935</v>
      </c>
      <c r="D13" s="33">
        <f t="shared" si="8"/>
        <v>623903990</v>
      </c>
      <c r="E13" s="33">
        <f t="shared" si="8"/>
        <v>46686416764</v>
      </c>
      <c r="F13" s="33">
        <f t="shared" si="8"/>
        <v>0</v>
      </c>
      <c r="G13" s="33">
        <f t="shared" si="8"/>
        <v>0</v>
      </c>
      <c r="H13" s="33">
        <f t="shared" si="8"/>
        <v>46686416764</v>
      </c>
    </row>
    <row r="14" spans="1:8">
      <c r="A14" s="34" t="s">
        <v>13</v>
      </c>
      <c r="B14" s="33">
        <f t="shared" ref="B14:H14" si="9">+B53+B91</f>
        <v>892755800</v>
      </c>
      <c r="C14" s="33">
        <f t="shared" si="9"/>
        <v>0</v>
      </c>
      <c r="D14" s="33">
        <f t="shared" si="9"/>
        <v>0</v>
      </c>
      <c r="E14" s="33">
        <f t="shared" si="9"/>
        <v>892755800</v>
      </c>
      <c r="F14" s="33">
        <f t="shared" si="9"/>
        <v>480012570</v>
      </c>
      <c r="G14" s="33">
        <f t="shared" si="9"/>
        <v>27192286</v>
      </c>
      <c r="H14" s="33">
        <f t="shared" si="9"/>
        <v>412743230</v>
      </c>
    </row>
    <row r="15" spans="1:8">
      <c r="A15" s="34" t="s">
        <v>14</v>
      </c>
      <c r="B15" s="33">
        <f t="shared" ref="B15:H15" si="10">+B54+B92</f>
        <v>100702441057</v>
      </c>
      <c r="C15" s="33">
        <f t="shared" si="10"/>
        <v>309482960</v>
      </c>
      <c r="D15" s="33">
        <f t="shared" si="10"/>
        <v>0</v>
      </c>
      <c r="E15" s="33">
        <f t="shared" si="10"/>
        <v>101011924017</v>
      </c>
      <c r="F15" s="33">
        <f t="shared" si="10"/>
        <v>84515453646</v>
      </c>
      <c r="G15" s="33">
        <f t="shared" si="10"/>
        <v>1219273363</v>
      </c>
      <c r="H15" s="33">
        <f t="shared" si="10"/>
        <v>16496470371</v>
      </c>
    </row>
    <row r="16" spans="1:8">
      <c r="A16" s="34" t="s">
        <v>15</v>
      </c>
      <c r="B16" s="33">
        <f t="shared" ref="B16:H16" si="11">+B55+B93</f>
        <v>6828215282</v>
      </c>
      <c r="C16" s="33">
        <f t="shared" si="11"/>
        <v>1159254834</v>
      </c>
      <c r="D16" s="33">
        <f t="shared" si="11"/>
        <v>0</v>
      </c>
      <c r="E16" s="33">
        <f t="shared" si="11"/>
        <v>7987470116</v>
      </c>
      <c r="F16" s="33">
        <f t="shared" si="11"/>
        <v>5821742199</v>
      </c>
      <c r="G16" s="33">
        <f t="shared" si="11"/>
        <v>147845479</v>
      </c>
      <c r="H16" s="33">
        <f t="shared" si="11"/>
        <v>2165727917</v>
      </c>
    </row>
    <row r="17" spans="1:9">
      <c r="A17" s="34" t="s">
        <v>16</v>
      </c>
      <c r="B17" s="33">
        <f t="shared" ref="B17:H17" si="12">+B56+B94</f>
        <v>578916280</v>
      </c>
      <c r="C17" s="33">
        <f t="shared" si="12"/>
        <v>381198600</v>
      </c>
      <c r="D17" s="33">
        <f t="shared" si="12"/>
        <v>54225400</v>
      </c>
      <c r="E17" s="33">
        <f t="shared" si="12"/>
        <v>905889480</v>
      </c>
      <c r="F17" s="33">
        <f t="shared" si="12"/>
        <v>0</v>
      </c>
      <c r="G17" s="33">
        <f t="shared" si="12"/>
        <v>0</v>
      </c>
      <c r="H17" s="33">
        <f t="shared" si="12"/>
        <v>905889480</v>
      </c>
    </row>
    <row r="18" spans="1:9">
      <c r="A18" s="32" t="s">
        <v>18</v>
      </c>
      <c r="B18" s="33">
        <f t="shared" ref="B18:H18" si="13">+B57+B95</f>
        <v>3148881068</v>
      </c>
      <c r="C18" s="33">
        <f t="shared" si="13"/>
        <v>108705248</v>
      </c>
      <c r="D18" s="33">
        <f t="shared" si="13"/>
        <v>21534400</v>
      </c>
      <c r="E18" s="33">
        <f t="shared" si="13"/>
        <v>3236051916</v>
      </c>
      <c r="F18" s="33">
        <f t="shared" si="13"/>
        <v>2311184414</v>
      </c>
      <c r="G18" s="33">
        <f t="shared" si="13"/>
        <v>119677799</v>
      </c>
      <c r="H18" s="33">
        <f t="shared" si="13"/>
        <v>924867502</v>
      </c>
    </row>
    <row r="19" spans="1:9">
      <c r="A19" s="30" t="s">
        <v>19</v>
      </c>
      <c r="B19" s="33">
        <f t="shared" ref="B19:H19" si="14">+B58+B96</f>
        <v>251405799350</v>
      </c>
      <c r="C19" s="33">
        <f t="shared" si="14"/>
        <v>3552398245</v>
      </c>
      <c r="D19" s="33">
        <f t="shared" si="14"/>
        <v>1202274899</v>
      </c>
      <c r="E19" s="33">
        <f t="shared" si="14"/>
        <v>253755922696</v>
      </c>
      <c r="F19" s="33">
        <f t="shared" si="14"/>
        <v>134248003742</v>
      </c>
      <c r="G19" s="33">
        <f t="shared" si="14"/>
        <v>3322411884</v>
      </c>
      <c r="H19" s="33">
        <f t="shared" si="14"/>
        <v>119507918954</v>
      </c>
    </row>
    <row r="21" spans="1:9">
      <c r="A21" s="36" t="s">
        <v>20</v>
      </c>
      <c r="I21" s="35" t="s">
        <v>28</v>
      </c>
    </row>
    <row r="22" spans="1:9" ht="31.5">
      <c r="A22" s="30" t="s">
        <v>2</v>
      </c>
      <c r="B22" s="31" t="s">
        <v>21</v>
      </c>
      <c r="C22" s="31" t="s">
        <v>22</v>
      </c>
      <c r="D22" s="31" t="s">
        <v>23</v>
      </c>
      <c r="E22" s="31" t="s">
        <v>24</v>
      </c>
      <c r="F22" s="31" t="s">
        <v>25</v>
      </c>
      <c r="G22" s="31" t="s">
        <v>26</v>
      </c>
      <c r="H22" s="31" t="s">
        <v>27</v>
      </c>
      <c r="I22" s="31" t="s">
        <v>19</v>
      </c>
    </row>
    <row r="23" spans="1:9">
      <c r="A23" s="32" t="s">
        <v>10</v>
      </c>
      <c r="B23" s="33">
        <f t="shared" ref="B23:I23" si="15">+B62+B100</f>
        <v>1436813429</v>
      </c>
      <c r="C23" s="33">
        <f t="shared" si="15"/>
        <v>21286639398</v>
      </c>
      <c r="D23" s="33">
        <f t="shared" si="15"/>
        <v>3589957580</v>
      </c>
      <c r="E23" s="33">
        <f t="shared" si="15"/>
        <v>5301664934</v>
      </c>
      <c r="F23" s="33">
        <f t="shared" si="15"/>
        <v>11109538241</v>
      </c>
      <c r="G23" s="33">
        <f t="shared" si="15"/>
        <v>512303917</v>
      </c>
      <c r="H23" s="33">
        <f t="shared" si="15"/>
        <v>8678886191</v>
      </c>
      <c r="I23" s="33">
        <f t="shared" si="15"/>
        <v>51915803690</v>
      </c>
    </row>
    <row r="24" spans="1:9">
      <c r="A24" s="34" t="s">
        <v>11</v>
      </c>
      <c r="B24" s="33">
        <f t="shared" ref="B24:I24" si="16">+B63+B101</f>
        <v>935919944</v>
      </c>
      <c r="C24" s="33">
        <f t="shared" si="16"/>
        <v>7670437474</v>
      </c>
      <c r="D24" s="33">
        <f t="shared" si="16"/>
        <v>793095110</v>
      </c>
      <c r="E24" s="33">
        <f t="shared" si="16"/>
        <v>550345533</v>
      </c>
      <c r="F24" s="33">
        <f t="shared" si="16"/>
        <v>6790979119</v>
      </c>
      <c r="G24" s="33">
        <f t="shared" si="16"/>
        <v>155937563</v>
      </c>
      <c r="H24" s="33">
        <f t="shared" si="16"/>
        <v>3130981400</v>
      </c>
      <c r="I24" s="33">
        <f t="shared" si="16"/>
        <v>20027696143</v>
      </c>
    </row>
    <row r="25" spans="1:9">
      <c r="A25" s="34" t="s">
        <v>12</v>
      </c>
      <c r="B25" s="33">
        <f t="shared" ref="B25:I25" si="17">+B64+B102</f>
        <v>0</v>
      </c>
      <c r="C25" s="33">
        <f t="shared" si="17"/>
        <v>0</v>
      </c>
      <c r="D25" s="33">
        <f t="shared" si="17"/>
        <v>0</v>
      </c>
      <c r="E25" s="33">
        <f t="shared" si="17"/>
        <v>0</v>
      </c>
      <c r="F25" s="33">
        <f t="shared" si="17"/>
        <v>1180303000</v>
      </c>
      <c r="G25" s="33">
        <f t="shared" si="17"/>
        <v>0</v>
      </c>
      <c r="H25" s="33">
        <f t="shared" si="17"/>
        <v>0</v>
      </c>
      <c r="I25" s="33">
        <f t="shared" si="17"/>
        <v>1180303000</v>
      </c>
    </row>
    <row r="26" spans="1:9">
      <c r="A26" s="34" t="s">
        <v>13</v>
      </c>
      <c r="B26" s="33">
        <f t="shared" ref="B26:I26" si="18">+B65+B103</f>
        <v>500799525</v>
      </c>
      <c r="C26" s="33">
        <f t="shared" si="18"/>
        <v>13568211757</v>
      </c>
      <c r="D26" s="33">
        <f t="shared" si="18"/>
        <v>2724143341</v>
      </c>
      <c r="E26" s="33">
        <f t="shared" si="18"/>
        <v>1775506788</v>
      </c>
      <c r="F26" s="33">
        <f t="shared" si="18"/>
        <v>2837909008</v>
      </c>
      <c r="G26" s="33">
        <f t="shared" si="18"/>
        <v>273491827</v>
      </c>
      <c r="H26" s="33">
        <f t="shared" si="18"/>
        <v>5105604379</v>
      </c>
      <c r="I26" s="33">
        <f t="shared" si="18"/>
        <v>26785666625</v>
      </c>
    </row>
    <row r="27" spans="1:9">
      <c r="A27" s="34" t="s">
        <v>14</v>
      </c>
      <c r="B27" s="33">
        <f t="shared" ref="B27:I27" si="19">+B66+B104</f>
        <v>93960</v>
      </c>
      <c r="C27" s="33">
        <f t="shared" si="19"/>
        <v>44290167</v>
      </c>
      <c r="D27" s="33">
        <f t="shared" si="19"/>
        <v>29479129</v>
      </c>
      <c r="E27" s="33">
        <f t="shared" si="19"/>
        <v>4129171</v>
      </c>
      <c r="F27" s="33">
        <f t="shared" si="19"/>
        <v>288467114</v>
      </c>
      <c r="G27" s="33">
        <f t="shared" si="19"/>
        <v>82874527</v>
      </c>
      <c r="H27" s="33">
        <f t="shared" si="19"/>
        <v>99536681</v>
      </c>
      <c r="I27" s="33">
        <f t="shared" si="19"/>
        <v>548870749</v>
      </c>
    </row>
    <row r="28" spans="1:9">
      <c r="A28" s="34" t="s">
        <v>15</v>
      </c>
      <c r="B28" s="33">
        <f>+B67+B105</f>
        <v>0</v>
      </c>
      <c r="C28" s="33">
        <f t="shared" ref="C28:I28" si="20">+C67+C105</f>
        <v>0</v>
      </c>
      <c r="D28" s="33">
        <f t="shared" si="20"/>
        <v>0</v>
      </c>
      <c r="E28" s="33">
        <f t="shared" si="20"/>
        <v>2888683442</v>
      </c>
      <c r="F28" s="33">
        <f t="shared" si="20"/>
        <v>0</v>
      </c>
      <c r="G28" s="33">
        <f t="shared" si="20"/>
        <v>0</v>
      </c>
      <c r="H28" s="33">
        <f t="shared" si="20"/>
        <v>333847531</v>
      </c>
      <c r="I28" s="33">
        <f t="shared" si="20"/>
        <v>3222530973</v>
      </c>
    </row>
    <row r="29" spans="1:9">
      <c r="A29" s="34" t="s">
        <v>16</v>
      </c>
      <c r="B29" s="33">
        <f t="shared" ref="B29:I29" si="21">+B68+B106</f>
        <v>0</v>
      </c>
      <c r="C29" s="33">
        <f t="shared" si="21"/>
        <v>3700000</v>
      </c>
      <c r="D29" s="33">
        <f t="shared" si="21"/>
        <v>43240000</v>
      </c>
      <c r="E29" s="33">
        <f t="shared" si="21"/>
        <v>83000000</v>
      </c>
      <c r="F29" s="33">
        <f t="shared" si="21"/>
        <v>11880000</v>
      </c>
      <c r="G29" s="33">
        <f t="shared" si="21"/>
        <v>0</v>
      </c>
      <c r="H29" s="33">
        <f t="shared" si="21"/>
        <v>8916200</v>
      </c>
      <c r="I29" s="33">
        <f t="shared" si="21"/>
        <v>150736200</v>
      </c>
    </row>
    <row r="30" spans="1:9">
      <c r="A30" s="32" t="s">
        <v>17</v>
      </c>
      <c r="B30" s="33">
        <f t="shared" ref="B30:I30" si="22">+B69+B107</f>
        <v>63841480844</v>
      </c>
      <c r="C30" s="33">
        <f t="shared" si="22"/>
        <v>0</v>
      </c>
      <c r="D30" s="33">
        <f t="shared" si="22"/>
        <v>0</v>
      </c>
      <c r="E30" s="33">
        <f t="shared" si="22"/>
        <v>0</v>
      </c>
      <c r="F30" s="33">
        <f t="shared" si="22"/>
        <v>77400</v>
      </c>
      <c r="G30" s="33">
        <f t="shared" si="22"/>
        <v>0</v>
      </c>
      <c r="H30" s="33">
        <f t="shared" si="22"/>
        <v>2825689518</v>
      </c>
      <c r="I30" s="33">
        <f t="shared" si="22"/>
        <v>66667247762</v>
      </c>
    </row>
    <row r="31" spans="1:9">
      <c r="A31" s="34" t="s">
        <v>11</v>
      </c>
      <c r="B31" s="33">
        <f t="shared" ref="B31:I31" si="23">+B70+B108</f>
        <v>46438875388</v>
      </c>
      <c r="C31" s="33">
        <f t="shared" si="23"/>
        <v>0</v>
      </c>
      <c r="D31" s="33">
        <f t="shared" si="23"/>
        <v>0</v>
      </c>
      <c r="E31" s="33">
        <f t="shared" si="23"/>
        <v>0</v>
      </c>
      <c r="F31" s="33">
        <f t="shared" si="23"/>
        <v>77400</v>
      </c>
      <c r="G31" s="33">
        <f t="shared" si="23"/>
        <v>0</v>
      </c>
      <c r="H31" s="33">
        <f t="shared" si="23"/>
        <v>247463976</v>
      </c>
      <c r="I31" s="33">
        <f t="shared" si="23"/>
        <v>46686416764</v>
      </c>
    </row>
    <row r="32" spans="1:9">
      <c r="A32" s="34" t="s">
        <v>13</v>
      </c>
      <c r="B32" s="33">
        <f t="shared" ref="B32:I32" si="24">+B71+B109</f>
        <v>245605</v>
      </c>
      <c r="C32" s="33">
        <f t="shared" si="24"/>
        <v>0</v>
      </c>
      <c r="D32" s="33">
        <f t="shared" si="24"/>
        <v>0</v>
      </c>
      <c r="E32" s="33">
        <f t="shared" si="24"/>
        <v>0</v>
      </c>
      <c r="F32" s="33">
        <f t="shared" si="24"/>
        <v>0</v>
      </c>
      <c r="G32" s="33">
        <f t="shared" si="24"/>
        <v>0</v>
      </c>
      <c r="H32" s="33">
        <f t="shared" si="24"/>
        <v>412497625</v>
      </c>
      <c r="I32" s="33">
        <f t="shared" si="24"/>
        <v>412743230</v>
      </c>
    </row>
    <row r="33" spans="1:9">
      <c r="A33" s="34" t="s">
        <v>14</v>
      </c>
      <c r="B33" s="33">
        <f t="shared" ref="B33:I33" si="25">+B72+B110</f>
        <v>16496470371</v>
      </c>
      <c r="C33" s="33">
        <f t="shared" si="25"/>
        <v>0</v>
      </c>
      <c r="D33" s="33">
        <f t="shared" si="25"/>
        <v>0</v>
      </c>
      <c r="E33" s="33">
        <f t="shared" si="25"/>
        <v>0</v>
      </c>
      <c r="F33" s="33">
        <f t="shared" si="25"/>
        <v>0</v>
      </c>
      <c r="G33" s="33">
        <f t="shared" si="25"/>
        <v>0</v>
      </c>
      <c r="H33" s="33">
        <f t="shared" si="25"/>
        <v>0</v>
      </c>
      <c r="I33" s="33">
        <f t="shared" si="25"/>
        <v>16496470371</v>
      </c>
    </row>
    <row r="34" spans="1:9">
      <c r="A34" s="34" t="s">
        <v>15</v>
      </c>
      <c r="B34" s="33">
        <f t="shared" ref="B34:I34" si="26">+B73+B111</f>
        <v>0</v>
      </c>
      <c r="C34" s="33">
        <f t="shared" si="26"/>
        <v>0</v>
      </c>
      <c r="D34" s="33">
        <f t="shared" si="26"/>
        <v>0</v>
      </c>
      <c r="E34" s="33">
        <f t="shared" si="26"/>
        <v>0</v>
      </c>
      <c r="F34" s="33">
        <f t="shared" si="26"/>
        <v>0</v>
      </c>
      <c r="G34" s="33">
        <f t="shared" si="26"/>
        <v>0</v>
      </c>
      <c r="H34" s="33">
        <f t="shared" si="26"/>
        <v>2165727917</v>
      </c>
      <c r="I34" s="33">
        <f t="shared" si="26"/>
        <v>2165727917</v>
      </c>
    </row>
    <row r="35" spans="1:9">
      <c r="A35" s="34" t="s">
        <v>16</v>
      </c>
      <c r="B35" s="33">
        <f t="shared" ref="B35:I35" si="27">+B74+B112</f>
        <v>905889480</v>
      </c>
      <c r="C35" s="33">
        <f t="shared" si="27"/>
        <v>0</v>
      </c>
      <c r="D35" s="33">
        <f t="shared" si="27"/>
        <v>0</v>
      </c>
      <c r="E35" s="33">
        <f t="shared" si="27"/>
        <v>0</v>
      </c>
      <c r="F35" s="33">
        <f t="shared" si="27"/>
        <v>0</v>
      </c>
      <c r="G35" s="33">
        <f t="shared" si="27"/>
        <v>0</v>
      </c>
      <c r="H35" s="33">
        <f t="shared" si="27"/>
        <v>0</v>
      </c>
      <c r="I35" s="33">
        <f t="shared" si="27"/>
        <v>905889480</v>
      </c>
    </row>
    <row r="36" spans="1:9">
      <c r="A36" s="32" t="s">
        <v>18</v>
      </c>
      <c r="B36" s="33">
        <f t="shared" ref="B36:I36" si="28">+B75+B113</f>
        <v>49491308</v>
      </c>
      <c r="C36" s="33">
        <f t="shared" si="28"/>
        <v>605501583</v>
      </c>
      <c r="D36" s="33">
        <f t="shared" si="28"/>
        <v>8215427</v>
      </c>
      <c r="E36" s="33">
        <f t="shared" si="28"/>
        <v>113609489</v>
      </c>
      <c r="F36" s="33">
        <f t="shared" si="28"/>
        <v>1123280</v>
      </c>
      <c r="G36" s="33">
        <f t="shared" si="28"/>
        <v>77010873</v>
      </c>
      <c r="H36" s="33">
        <f t="shared" si="28"/>
        <v>69915542</v>
      </c>
      <c r="I36" s="33">
        <f t="shared" si="28"/>
        <v>924867502</v>
      </c>
    </row>
    <row r="37" spans="1:9">
      <c r="A37" s="30" t="s">
        <v>19</v>
      </c>
      <c r="B37" s="33">
        <f t="shared" ref="B37:I37" si="29">+B76+B114</f>
        <v>65327785581</v>
      </c>
      <c r="C37" s="33">
        <f t="shared" si="29"/>
        <v>21892140981</v>
      </c>
      <c r="D37" s="33">
        <f t="shared" si="29"/>
        <v>3598173007</v>
      </c>
      <c r="E37" s="33">
        <f t="shared" si="29"/>
        <v>5415274423</v>
      </c>
      <c r="F37" s="33">
        <f t="shared" si="29"/>
        <v>11110738921</v>
      </c>
      <c r="G37" s="33">
        <f t="shared" si="29"/>
        <v>589314790</v>
      </c>
      <c r="H37" s="33">
        <f t="shared" si="29"/>
        <v>11574491251</v>
      </c>
      <c r="I37" s="33">
        <f t="shared" si="29"/>
        <v>119507918954</v>
      </c>
    </row>
    <row r="39" spans="1:9">
      <c r="A39" t="s">
        <v>274</v>
      </c>
    </row>
    <row r="40" spans="1:9">
      <c r="A40" t="s">
        <v>275</v>
      </c>
    </row>
    <row r="41" spans="1:9">
      <c r="A41" t="s">
        <v>0</v>
      </c>
    </row>
    <row r="42" spans="1:9">
      <c r="A42" s="1" t="s">
        <v>1</v>
      </c>
      <c r="H42" s="35" t="s">
        <v>28</v>
      </c>
    </row>
    <row r="43" spans="1:9" ht="47.25">
      <c r="A43" s="30" t="s">
        <v>2</v>
      </c>
      <c r="B43" s="31" t="s">
        <v>3</v>
      </c>
      <c r="C43" s="31" t="s">
        <v>4</v>
      </c>
      <c r="D43" s="31" t="s">
        <v>5</v>
      </c>
      <c r="E43" s="31" t="s">
        <v>6</v>
      </c>
      <c r="F43" s="31" t="s">
        <v>7</v>
      </c>
      <c r="G43" s="31" t="s">
        <v>8</v>
      </c>
      <c r="H43" s="31" t="s">
        <v>9</v>
      </c>
    </row>
    <row r="44" spans="1:9">
      <c r="A44" s="32" t="s">
        <v>10</v>
      </c>
      <c r="B44" s="33">
        <f>SUM(B45:B50)</f>
        <v>90838480190</v>
      </c>
      <c r="C44" s="33">
        <f t="shared" ref="C44:H44" si="30">SUM(C45:C50)</f>
        <v>1566481668</v>
      </c>
      <c r="D44" s="33">
        <f t="shared" si="30"/>
        <v>486011109</v>
      </c>
      <c r="E44" s="33">
        <f t="shared" si="30"/>
        <v>91918950749</v>
      </c>
      <c r="F44" s="33">
        <f t="shared" si="30"/>
        <v>40504590017</v>
      </c>
      <c r="G44" s="33">
        <f>SUM(G45:G50)</f>
        <v>1780362337</v>
      </c>
      <c r="H44" s="33">
        <f t="shared" si="30"/>
        <v>51414360732</v>
      </c>
    </row>
    <row r="45" spans="1:9">
      <c r="A45" s="34" t="s">
        <v>11</v>
      </c>
      <c r="B45" s="50">
        <v>19495047267</v>
      </c>
      <c r="C45" s="50">
        <v>647314612</v>
      </c>
      <c r="D45" s="50">
        <v>177365330</v>
      </c>
      <c r="E45" s="33">
        <f>+B45+C45-D45</f>
        <v>19964996549</v>
      </c>
      <c r="F45" s="50">
        <v>0</v>
      </c>
      <c r="G45" s="50">
        <v>0</v>
      </c>
      <c r="H45" s="33">
        <f>+E45-F45</f>
        <v>19964996549</v>
      </c>
    </row>
    <row r="46" spans="1:9">
      <c r="A46" s="34" t="s">
        <v>12</v>
      </c>
      <c r="B46" s="50">
        <v>1180303000</v>
      </c>
      <c r="C46" s="50">
        <v>0</v>
      </c>
      <c r="D46" s="50">
        <v>0</v>
      </c>
      <c r="E46" s="33">
        <f t="shared" ref="E46:E50" si="31">+B46+C46-D46</f>
        <v>1180303000</v>
      </c>
      <c r="F46" s="50">
        <v>0</v>
      </c>
      <c r="G46" s="50">
        <v>0</v>
      </c>
      <c r="H46" s="33">
        <f t="shared" ref="H46:H50" si="32">+E46-F46</f>
        <v>1180303000</v>
      </c>
    </row>
    <row r="47" spans="1:9">
      <c r="A47" s="34" t="s">
        <v>13</v>
      </c>
      <c r="B47" s="50">
        <v>60593545551</v>
      </c>
      <c r="C47" s="50">
        <v>629313680</v>
      </c>
      <c r="D47" s="50">
        <v>233828000</v>
      </c>
      <c r="E47" s="33">
        <f t="shared" si="31"/>
        <v>60989031231</v>
      </c>
      <c r="F47" s="50">
        <v>34642107970</v>
      </c>
      <c r="G47" s="50">
        <v>1337347881</v>
      </c>
      <c r="H47" s="33">
        <f t="shared" si="32"/>
        <v>26346923261</v>
      </c>
    </row>
    <row r="48" spans="1:9">
      <c r="A48" s="34" t="s">
        <v>14</v>
      </c>
      <c r="B48" s="50">
        <v>1230882515</v>
      </c>
      <c r="C48" s="50">
        <v>41917176</v>
      </c>
      <c r="D48" s="50">
        <v>2720339</v>
      </c>
      <c r="E48" s="33">
        <f t="shared" si="31"/>
        <v>1270079352</v>
      </c>
      <c r="F48" s="50">
        <v>721208603</v>
      </c>
      <c r="G48" s="50">
        <v>35856196</v>
      </c>
      <c r="H48" s="33">
        <f t="shared" si="32"/>
        <v>548870749</v>
      </c>
    </row>
    <row r="49" spans="1:9">
      <c r="A49" s="34" t="s">
        <v>15</v>
      </c>
      <c r="B49" s="50">
        <v>8266604417</v>
      </c>
      <c r="C49" s="50">
        <v>97200000</v>
      </c>
      <c r="D49" s="50">
        <v>0</v>
      </c>
      <c r="E49" s="33">
        <f t="shared" si="31"/>
        <v>8363804417</v>
      </c>
      <c r="F49" s="50">
        <v>5141273444</v>
      </c>
      <c r="G49" s="50">
        <v>407158260</v>
      </c>
      <c r="H49" s="33">
        <f t="shared" si="32"/>
        <v>3222530973</v>
      </c>
    </row>
    <row r="50" spans="1:9">
      <c r="A50" s="34" t="s">
        <v>16</v>
      </c>
      <c r="B50" s="50">
        <v>72097440</v>
      </c>
      <c r="C50" s="50">
        <v>150736200</v>
      </c>
      <c r="D50" s="50">
        <v>72097440</v>
      </c>
      <c r="E50" s="33">
        <f t="shared" si="31"/>
        <v>150736200</v>
      </c>
      <c r="F50" s="50">
        <v>0</v>
      </c>
      <c r="G50" s="50">
        <v>0</v>
      </c>
      <c r="H50" s="33">
        <f t="shared" si="32"/>
        <v>150736200</v>
      </c>
    </row>
    <row r="51" spans="1:9">
      <c r="A51" s="32" t="s">
        <v>17</v>
      </c>
      <c r="B51" s="33">
        <f>SUM(B52:B56)</f>
        <v>156285374238</v>
      </c>
      <c r="C51" s="33">
        <f t="shared" ref="C51:H51" si="33">SUM(C52:C56)</f>
        <v>1877211329</v>
      </c>
      <c r="D51" s="33">
        <f t="shared" si="33"/>
        <v>678129390</v>
      </c>
      <c r="E51" s="33">
        <f t="shared" si="33"/>
        <v>157484456177</v>
      </c>
      <c r="F51" s="33">
        <f t="shared" si="33"/>
        <v>90817208415</v>
      </c>
      <c r="G51" s="33">
        <f t="shared" si="33"/>
        <v>1394311128</v>
      </c>
      <c r="H51" s="33">
        <f t="shared" si="33"/>
        <v>66667247762</v>
      </c>
    </row>
    <row r="52" spans="1:9">
      <c r="A52" s="34" t="s">
        <v>11</v>
      </c>
      <c r="B52" s="50">
        <v>47283045819</v>
      </c>
      <c r="C52" s="50">
        <v>27274935</v>
      </c>
      <c r="D52" s="50">
        <v>623903990</v>
      </c>
      <c r="E52" s="33">
        <f t="shared" ref="E52:E57" si="34">+B52+C52-D52</f>
        <v>46686416764</v>
      </c>
      <c r="F52" s="50">
        <v>0</v>
      </c>
      <c r="G52" s="50">
        <v>0</v>
      </c>
      <c r="H52" s="33">
        <f>+E52-F52</f>
        <v>46686416764</v>
      </c>
    </row>
    <row r="53" spans="1:9">
      <c r="A53" s="34" t="s">
        <v>13</v>
      </c>
      <c r="B53" s="50">
        <v>892755800</v>
      </c>
      <c r="C53" s="50">
        <v>0</v>
      </c>
      <c r="D53" s="50">
        <v>0</v>
      </c>
      <c r="E53" s="33">
        <f t="shared" si="34"/>
        <v>892755800</v>
      </c>
      <c r="F53" s="50">
        <v>480012570</v>
      </c>
      <c r="G53" s="50">
        <v>27192286</v>
      </c>
      <c r="H53" s="33">
        <f t="shared" ref="H53:H57" si="35">+E53-F53</f>
        <v>412743230</v>
      </c>
    </row>
    <row r="54" spans="1:9">
      <c r="A54" s="34" t="s">
        <v>14</v>
      </c>
      <c r="B54" s="50">
        <v>100702441057</v>
      </c>
      <c r="C54" s="50">
        <v>309482960</v>
      </c>
      <c r="D54" s="50">
        <v>0</v>
      </c>
      <c r="E54" s="33">
        <f t="shared" si="34"/>
        <v>101011924017</v>
      </c>
      <c r="F54" s="50">
        <v>84515453646</v>
      </c>
      <c r="G54" s="50">
        <v>1219273363</v>
      </c>
      <c r="H54" s="33">
        <f t="shared" si="35"/>
        <v>16496470371</v>
      </c>
    </row>
    <row r="55" spans="1:9">
      <c r="A55" s="34" t="s">
        <v>15</v>
      </c>
      <c r="B55" s="50">
        <v>6828215282</v>
      </c>
      <c r="C55" s="50">
        <v>1159254834</v>
      </c>
      <c r="D55" s="50">
        <v>0</v>
      </c>
      <c r="E55" s="33">
        <f t="shared" si="34"/>
        <v>7987470116</v>
      </c>
      <c r="F55" s="50">
        <v>5821742199</v>
      </c>
      <c r="G55" s="50">
        <v>147845479</v>
      </c>
      <c r="H55" s="33">
        <f t="shared" si="35"/>
        <v>2165727917</v>
      </c>
    </row>
    <row r="56" spans="1:9">
      <c r="A56" s="34" t="s">
        <v>16</v>
      </c>
      <c r="B56" s="50">
        <v>578916280</v>
      </c>
      <c r="C56" s="50">
        <v>381198600</v>
      </c>
      <c r="D56" s="50">
        <v>54225400</v>
      </c>
      <c r="E56" s="33">
        <f t="shared" si="34"/>
        <v>905889480</v>
      </c>
      <c r="F56" s="50">
        <v>0</v>
      </c>
      <c r="G56" s="50">
        <v>0</v>
      </c>
      <c r="H56" s="33">
        <f t="shared" si="35"/>
        <v>905889480</v>
      </c>
    </row>
    <row r="57" spans="1:9">
      <c r="A57" s="32" t="s">
        <v>18</v>
      </c>
      <c r="B57" s="50">
        <v>2666714057</v>
      </c>
      <c r="C57" s="50">
        <v>73022048</v>
      </c>
      <c r="D57" s="50">
        <v>11029900</v>
      </c>
      <c r="E57" s="33">
        <f t="shared" si="34"/>
        <v>2728706205</v>
      </c>
      <c r="F57" s="50">
        <v>1892804392</v>
      </c>
      <c r="G57" s="50">
        <v>102255189</v>
      </c>
      <c r="H57" s="33">
        <f t="shared" si="35"/>
        <v>835901813</v>
      </c>
    </row>
    <row r="58" spans="1:9">
      <c r="A58" s="30" t="s">
        <v>19</v>
      </c>
      <c r="B58" s="33">
        <f>+B44+B51+B57</f>
        <v>249790568485</v>
      </c>
      <c r="C58" s="33">
        <f t="shared" ref="C58:F58" si="36">+C44+C51+C57</f>
        <v>3516715045</v>
      </c>
      <c r="D58" s="33">
        <f t="shared" si="36"/>
        <v>1175170399</v>
      </c>
      <c r="E58" s="33">
        <f>+E44+E51+E57</f>
        <v>252132113131</v>
      </c>
      <c r="F58" s="33">
        <f t="shared" si="36"/>
        <v>133214602824</v>
      </c>
      <c r="G58" s="33">
        <f>+G44+G51+G57</f>
        <v>3276928654</v>
      </c>
      <c r="H58" s="33">
        <f>+H44+H51+H57</f>
        <v>118917510307</v>
      </c>
    </row>
    <row r="60" spans="1:9">
      <c r="A60" s="36" t="s">
        <v>20</v>
      </c>
      <c r="I60" s="35" t="s">
        <v>28</v>
      </c>
    </row>
    <row r="61" spans="1:9" ht="31.5">
      <c r="A61" s="30" t="s">
        <v>2</v>
      </c>
      <c r="B61" s="31" t="s">
        <v>21</v>
      </c>
      <c r="C61" s="31" t="s">
        <v>22</v>
      </c>
      <c r="D61" s="31" t="s">
        <v>23</v>
      </c>
      <c r="E61" s="31" t="s">
        <v>24</v>
      </c>
      <c r="F61" s="31" t="s">
        <v>25</v>
      </c>
      <c r="G61" s="31" t="s">
        <v>26</v>
      </c>
      <c r="H61" s="31" t="s">
        <v>27</v>
      </c>
      <c r="I61" s="31" t="s">
        <v>19</v>
      </c>
    </row>
    <row r="62" spans="1:9">
      <c r="A62" s="32" t="s">
        <v>10</v>
      </c>
      <c r="B62" s="33">
        <f>SUM(B63:B68)</f>
        <v>1436813429</v>
      </c>
      <c r="C62" s="33">
        <f t="shared" ref="C62:G62" si="37">SUM(C63:C68)</f>
        <v>21286639398</v>
      </c>
      <c r="D62" s="33">
        <f t="shared" si="37"/>
        <v>3589957580</v>
      </c>
      <c r="E62" s="33">
        <f t="shared" si="37"/>
        <v>4800221976</v>
      </c>
      <c r="F62" s="33">
        <f t="shared" si="37"/>
        <v>11109538241</v>
      </c>
      <c r="G62" s="33">
        <f t="shared" si="37"/>
        <v>512303917</v>
      </c>
      <c r="H62" s="33">
        <f>SUM(H63:H68)</f>
        <v>8678886191</v>
      </c>
      <c r="I62" s="33">
        <f>SUM(B62:H62)</f>
        <v>51414360732</v>
      </c>
    </row>
    <row r="63" spans="1:9">
      <c r="A63" s="34" t="s">
        <v>11</v>
      </c>
      <c r="B63" s="50">
        <v>935919944</v>
      </c>
      <c r="C63" s="50">
        <v>7670437474</v>
      </c>
      <c r="D63" s="50">
        <v>793095110</v>
      </c>
      <c r="E63" s="50">
        <v>487645939</v>
      </c>
      <c r="F63" s="50">
        <v>6790979119</v>
      </c>
      <c r="G63" s="50">
        <v>155937563</v>
      </c>
      <c r="H63" s="50">
        <v>3130981400</v>
      </c>
      <c r="I63" s="33">
        <f t="shared" ref="I63:I67" si="38">SUM(B63:H63)</f>
        <v>19964996549</v>
      </c>
    </row>
    <row r="64" spans="1:9">
      <c r="A64" s="34" t="s">
        <v>12</v>
      </c>
      <c r="B64" s="50">
        <v>0</v>
      </c>
      <c r="C64" s="50">
        <v>0</v>
      </c>
      <c r="D64" s="50">
        <v>0</v>
      </c>
      <c r="E64" s="50">
        <v>0</v>
      </c>
      <c r="F64" s="50">
        <v>1180303000</v>
      </c>
      <c r="G64" s="50">
        <v>0</v>
      </c>
      <c r="H64" s="50">
        <v>0</v>
      </c>
      <c r="I64" s="33">
        <f t="shared" si="38"/>
        <v>1180303000</v>
      </c>
    </row>
    <row r="65" spans="1:9">
      <c r="A65" s="34" t="s">
        <v>13</v>
      </c>
      <c r="B65" s="50">
        <v>500799525</v>
      </c>
      <c r="C65" s="50">
        <v>13568211757</v>
      </c>
      <c r="D65" s="50">
        <v>2724143341</v>
      </c>
      <c r="E65" s="50">
        <v>1336763424</v>
      </c>
      <c r="F65" s="50">
        <v>2837909008</v>
      </c>
      <c r="G65" s="50">
        <v>273491827</v>
      </c>
      <c r="H65" s="50">
        <v>5105604379</v>
      </c>
      <c r="I65" s="33">
        <f t="shared" si="38"/>
        <v>26346923261</v>
      </c>
    </row>
    <row r="66" spans="1:9">
      <c r="A66" s="34" t="s">
        <v>14</v>
      </c>
      <c r="B66" s="50">
        <v>93960</v>
      </c>
      <c r="C66" s="50">
        <v>44290167</v>
      </c>
      <c r="D66" s="50">
        <v>29479129</v>
      </c>
      <c r="E66" s="50">
        <v>4129171</v>
      </c>
      <c r="F66" s="50">
        <v>288467114</v>
      </c>
      <c r="G66" s="50">
        <v>82874527</v>
      </c>
      <c r="H66" s="50">
        <v>99536681</v>
      </c>
      <c r="I66" s="33">
        <f t="shared" si="38"/>
        <v>548870749</v>
      </c>
    </row>
    <row r="67" spans="1:9">
      <c r="A67" s="34" t="s">
        <v>15</v>
      </c>
      <c r="B67" s="50">
        <v>0</v>
      </c>
      <c r="C67" s="50">
        <v>0</v>
      </c>
      <c r="D67" s="50">
        <v>0</v>
      </c>
      <c r="E67" s="50">
        <v>2888683442</v>
      </c>
      <c r="F67" s="50">
        <v>0</v>
      </c>
      <c r="G67" s="50">
        <v>0</v>
      </c>
      <c r="H67" s="50">
        <v>333847531</v>
      </c>
      <c r="I67" s="33">
        <f t="shared" si="38"/>
        <v>3222530973</v>
      </c>
    </row>
    <row r="68" spans="1:9">
      <c r="A68" s="34" t="s">
        <v>16</v>
      </c>
      <c r="B68" s="50">
        <v>0</v>
      </c>
      <c r="C68" s="50">
        <v>3700000</v>
      </c>
      <c r="D68" s="50">
        <v>43240000</v>
      </c>
      <c r="E68" s="50">
        <v>83000000</v>
      </c>
      <c r="F68" s="50">
        <v>11880000</v>
      </c>
      <c r="G68" s="50">
        <v>0</v>
      </c>
      <c r="H68" s="50">
        <v>8916200</v>
      </c>
      <c r="I68" s="33">
        <f>SUM(B68:H68)</f>
        <v>150736200</v>
      </c>
    </row>
    <row r="69" spans="1:9">
      <c r="A69" s="32" t="s">
        <v>17</v>
      </c>
      <c r="B69" s="33">
        <f>SUM(B70:B74)</f>
        <v>63841480844</v>
      </c>
      <c r="C69" s="33">
        <f t="shared" ref="C69:H69" si="39">SUM(C70:C74)</f>
        <v>0</v>
      </c>
      <c r="D69" s="33">
        <f t="shared" si="39"/>
        <v>0</v>
      </c>
      <c r="E69" s="33">
        <f t="shared" si="39"/>
        <v>0</v>
      </c>
      <c r="F69" s="33">
        <f t="shared" si="39"/>
        <v>77400</v>
      </c>
      <c r="G69" s="33">
        <f t="shared" si="39"/>
        <v>0</v>
      </c>
      <c r="H69" s="33">
        <f t="shared" si="39"/>
        <v>2825689518</v>
      </c>
      <c r="I69" s="33">
        <f t="shared" ref="I69:I70" si="40">SUM(B69:H69)</f>
        <v>66667247762</v>
      </c>
    </row>
    <row r="70" spans="1:9">
      <c r="A70" s="34" t="s">
        <v>11</v>
      </c>
      <c r="B70" s="50">
        <v>46438875388</v>
      </c>
      <c r="C70" s="50">
        <v>0</v>
      </c>
      <c r="D70" s="50">
        <v>0</v>
      </c>
      <c r="E70" s="50">
        <v>0</v>
      </c>
      <c r="F70" s="50">
        <v>77400</v>
      </c>
      <c r="G70" s="50">
        <v>0</v>
      </c>
      <c r="H70" s="50">
        <v>247463976</v>
      </c>
      <c r="I70" s="33">
        <f t="shared" si="40"/>
        <v>46686416764</v>
      </c>
    </row>
    <row r="71" spans="1:9">
      <c r="A71" s="34" t="s">
        <v>13</v>
      </c>
      <c r="B71" s="50">
        <v>245605</v>
      </c>
      <c r="C71" s="50">
        <v>0</v>
      </c>
      <c r="D71" s="50">
        <v>0</v>
      </c>
      <c r="E71" s="50">
        <v>0</v>
      </c>
      <c r="F71" s="50">
        <v>0</v>
      </c>
      <c r="G71" s="50">
        <v>0</v>
      </c>
      <c r="H71" s="50">
        <v>412497625</v>
      </c>
      <c r="I71" s="33">
        <f>SUM(B71:H71)</f>
        <v>412743230</v>
      </c>
    </row>
    <row r="72" spans="1:9">
      <c r="A72" s="34" t="s">
        <v>14</v>
      </c>
      <c r="B72" s="50">
        <v>16496470371</v>
      </c>
      <c r="C72" s="50">
        <v>0</v>
      </c>
      <c r="D72" s="50">
        <v>0</v>
      </c>
      <c r="E72" s="50">
        <v>0</v>
      </c>
      <c r="F72" s="50">
        <v>0</v>
      </c>
      <c r="G72" s="50">
        <v>0</v>
      </c>
      <c r="H72" s="50">
        <v>0</v>
      </c>
      <c r="I72" s="33">
        <f t="shared" ref="I72:I76" si="41">SUM(B72:H72)</f>
        <v>16496470371</v>
      </c>
    </row>
    <row r="73" spans="1:9">
      <c r="A73" s="34" t="s">
        <v>15</v>
      </c>
      <c r="B73" s="50">
        <v>0</v>
      </c>
      <c r="C73" s="50">
        <v>0</v>
      </c>
      <c r="D73" s="50">
        <v>0</v>
      </c>
      <c r="E73" s="50">
        <v>0</v>
      </c>
      <c r="F73" s="50">
        <v>0</v>
      </c>
      <c r="G73" s="50">
        <v>0</v>
      </c>
      <c r="H73" s="50">
        <v>2165727917</v>
      </c>
      <c r="I73" s="33">
        <f t="shared" si="41"/>
        <v>2165727917</v>
      </c>
    </row>
    <row r="74" spans="1:9">
      <c r="A74" s="34" t="s">
        <v>16</v>
      </c>
      <c r="B74" s="50">
        <v>905889480</v>
      </c>
      <c r="C74" s="50">
        <v>0</v>
      </c>
      <c r="D74" s="50">
        <v>0</v>
      </c>
      <c r="E74" s="50">
        <v>0</v>
      </c>
      <c r="F74" s="50">
        <v>0</v>
      </c>
      <c r="G74" s="50">
        <v>0</v>
      </c>
      <c r="H74" s="50">
        <v>0</v>
      </c>
      <c r="I74" s="33">
        <f t="shared" si="41"/>
        <v>905889480</v>
      </c>
    </row>
    <row r="75" spans="1:9">
      <c r="A75" s="32" t="s">
        <v>18</v>
      </c>
      <c r="B75" s="50">
        <v>49491308</v>
      </c>
      <c r="C75" s="50">
        <v>605501583</v>
      </c>
      <c r="D75" s="50">
        <v>8215427</v>
      </c>
      <c r="E75" s="50">
        <v>24643800</v>
      </c>
      <c r="F75" s="50">
        <v>1123280</v>
      </c>
      <c r="G75" s="50">
        <v>77010873</v>
      </c>
      <c r="H75" s="50">
        <v>69915542</v>
      </c>
      <c r="I75" s="33">
        <f t="shared" si="41"/>
        <v>835901813</v>
      </c>
    </row>
    <row r="76" spans="1:9">
      <c r="A76" s="30" t="s">
        <v>19</v>
      </c>
      <c r="B76" s="33">
        <f>+B62+B69+B75</f>
        <v>65327785581</v>
      </c>
      <c r="C76" s="33">
        <f t="shared" ref="C76:H76" si="42">+C62+C69+C75</f>
        <v>21892140981</v>
      </c>
      <c r="D76" s="33">
        <f t="shared" si="42"/>
        <v>3598173007</v>
      </c>
      <c r="E76" s="33">
        <f t="shared" si="42"/>
        <v>4824865776</v>
      </c>
      <c r="F76" s="33">
        <f t="shared" si="42"/>
        <v>11110738921</v>
      </c>
      <c r="G76" s="33">
        <f t="shared" si="42"/>
        <v>589314790</v>
      </c>
      <c r="H76" s="33">
        <f t="shared" si="42"/>
        <v>11574491251</v>
      </c>
      <c r="I76" s="33">
        <f t="shared" si="41"/>
        <v>118917510307</v>
      </c>
    </row>
    <row r="78" spans="1:9">
      <c r="A78" t="s">
        <v>276</v>
      </c>
    </row>
    <row r="79" spans="1:9">
      <c r="A79" t="s">
        <v>0</v>
      </c>
    </row>
    <row r="80" spans="1:9">
      <c r="A80" s="1" t="s">
        <v>1</v>
      </c>
      <c r="H80" s="35" t="s">
        <v>28</v>
      </c>
    </row>
    <row r="81" spans="1:8" ht="47.25">
      <c r="A81" s="30" t="s">
        <v>2</v>
      </c>
      <c r="B81" s="31" t="s">
        <v>3</v>
      </c>
      <c r="C81" s="31" t="s">
        <v>4</v>
      </c>
      <c r="D81" s="31" t="s">
        <v>5</v>
      </c>
      <c r="E81" s="31" t="s">
        <v>6</v>
      </c>
      <c r="F81" s="31" t="s">
        <v>7</v>
      </c>
      <c r="G81" s="31" t="s">
        <v>8</v>
      </c>
      <c r="H81" s="31" t="s">
        <v>9</v>
      </c>
    </row>
    <row r="82" spans="1:8">
      <c r="A82" s="32" t="s">
        <v>10</v>
      </c>
      <c r="B82" s="33">
        <f>SUM(B83:B88)</f>
        <v>1133063854</v>
      </c>
      <c r="C82" s="33">
        <f>SUM(C83:C88)</f>
        <v>0</v>
      </c>
      <c r="D82" s="33">
        <f t="shared" ref="D82:H82" si="43">SUM(D83:D88)</f>
        <v>16600000</v>
      </c>
      <c r="E82" s="33">
        <f t="shared" si="43"/>
        <v>1116463854</v>
      </c>
      <c r="F82" s="33">
        <f t="shared" si="43"/>
        <v>615020896</v>
      </c>
      <c r="G82" s="33">
        <f t="shared" si="43"/>
        <v>28060620</v>
      </c>
      <c r="H82" s="33">
        <f t="shared" si="43"/>
        <v>501442958</v>
      </c>
    </row>
    <row r="83" spans="1:8">
      <c r="A83" s="34" t="s">
        <v>11</v>
      </c>
      <c r="B83" s="50">
        <v>62699594</v>
      </c>
      <c r="C83" s="50">
        <v>0</v>
      </c>
      <c r="D83" s="50">
        <v>0</v>
      </c>
      <c r="E83" s="33">
        <f>+B83+C83-D83</f>
        <v>62699594</v>
      </c>
      <c r="F83" s="50">
        <v>0</v>
      </c>
      <c r="G83" s="50">
        <v>0</v>
      </c>
      <c r="H83" s="33">
        <f>+E83-F83</f>
        <v>62699594</v>
      </c>
    </row>
    <row r="84" spans="1:8">
      <c r="A84" s="34" t="s">
        <v>12</v>
      </c>
      <c r="B84" s="50"/>
      <c r="C84" s="50">
        <v>0</v>
      </c>
      <c r="D84" s="50">
        <v>0</v>
      </c>
      <c r="E84" s="33">
        <f t="shared" ref="E84:E88" si="44">+B84+C84-D84</f>
        <v>0</v>
      </c>
      <c r="F84" s="50">
        <v>0</v>
      </c>
      <c r="G84" s="50">
        <v>0</v>
      </c>
      <c r="H84" s="33">
        <f t="shared" ref="H84:H88" si="45">+E84-F84</f>
        <v>0</v>
      </c>
    </row>
    <row r="85" spans="1:8">
      <c r="A85" s="34" t="s">
        <v>13</v>
      </c>
      <c r="B85" s="50">
        <v>1070364260</v>
      </c>
      <c r="C85" s="50">
        <v>0</v>
      </c>
      <c r="D85" s="50">
        <v>16600000</v>
      </c>
      <c r="E85" s="33">
        <f t="shared" si="44"/>
        <v>1053764260</v>
      </c>
      <c r="F85" s="50">
        <v>615020896</v>
      </c>
      <c r="G85" s="50">
        <v>28060620</v>
      </c>
      <c r="H85" s="33">
        <f t="shared" si="45"/>
        <v>438743364</v>
      </c>
    </row>
    <row r="86" spans="1:8">
      <c r="A86" s="34" t="s">
        <v>14</v>
      </c>
      <c r="B86" s="50"/>
      <c r="C86" s="50">
        <v>0</v>
      </c>
      <c r="D86" s="50">
        <v>0</v>
      </c>
      <c r="E86" s="33">
        <f t="shared" si="44"/>
        <v>0</v>
      </c>
      <c r="F86" s="50">
        <v>0</v>
      </c>
      <c r="G86" s="50">
        <v>0</v>
      </c>
      <c r="H86" s="33">
        <f t="shared" si="45"/>
        <v>0</v>
      </c>
    </row>
    <row r="87" spans="1:8">
      <c r="A87" s="34" t="s">
        <v>15</v>
      </c>
      <c r="B87" s="50"/>
      <c r="C87" s="50">
        <v>0</v>
      </c>
      <c r="D87" s="50">
        <v>0</v>
      </c>
      <c r="E87" s="33">
        <f t="shared" si="44"/>
        <v>0</v>
      </c>
      <c r="F87" s="50">
        <v>0</v>
      </c>
      <c r="G87" s="50">
        <v>0</v>
      </c>
      <c r="H87" s="33">
        <f t="shared" si="45"/>
        <v>0</v>
      </c>
    </row>
    <row r="88" spans="1:8">
      <c r="A88" s="34" t="s">
        <v>16</v>
      </c>
      <c r="B88" s="50"/>
      <c r="C88" s="50">
        <v>0</v>
      </c>
      <c r="D88" s="50">
        <v>0</v>
      </c>
      <c r="E88" s="33">
        <f t="shared" si="44"/>
        <v>0</v>
      </c>
      <c r="F88" s="50">
        <v>0</v>
      </c>
      <c r="G88" s="50">
        <v>0</v>
      </c>
      <c r="H88" s="33">
        <f t="shared" si="45"/>
        <v>0</v>
      </c>
    </row>
    <row r="89" spans="1:8">
      <c r="A89" s="32" t="s">
        <v>17</v>
      </c>
      <c r="B89" s="33">
        <f>SUM(B90:B94)</f>
        <v>0</v>
      </c>
      <c r="C89" s="33">
        <f t="shared" ref="C89:H89" si="46">SUM(C90:C94)</f>
        <v>0</v>
      </c>
      <c r="D89" s="33">
        <f t="shared" si="46"/>
        <v>0</v>
      </c>
      <c r="E89" s="33">
        <f t="shared" si="46"/>
        <v>0</v>
      </c>
      <c r="F89" s="33">
        <f t="shared" si="46"/>
        <v>0</v>
      </c>
      <c r="G89" s="33">
        <f t="shared" si="46"/>
        <v>0</v>
      </c>
      <c r="H89" s="33">
        <f t="shared" si="46"/>
        <v>0</v>
      </c>
    </row>
    <row r="90" spans="1:8">
      <c r="A90" s="34" t="s">
        <v>11</v>
      </c>
      <c r="B90" s="50">
        <v>0</v>
      </c>
      <c r="C90" s="50">
        <v>0</v>
      </c>
      <c r="D90" s="50">
        <v>0</v>
      </c>
      <c r="E90" s="33">
        <f t="shared" ref="E90:E95" si="47">+B90+C90-D90</f>
        <v>0</v>
      </c>
      <c r="F90" s="50">
        <v>0</v>
      </c>
      <c r="G90" s="50">
        <v>0</v>
      </c>
      <c r="H90" s="33">
        <f>+E90-F90</f>
        <v>0</v>
      </c>
    </row>
    <row r="91" spans="1:8">
      <c r="A91" s="34" t="s">
        <v>13</v>
      </c>
      <c r="B91" s="50">
        <v>0</v>
      </c>
      <c r="C91" s="50">
        <v>0</v>
      </c>
      <c r="D91" s="50">
        <v>0</v>
      </c>
      <c r="E91" s="33">
        <f t="shared" si="47"/>
        <v>0</v>
      </c>
      <c r="F91" s="50">
        <v>0</v>
      </c>
      <c r="G91" s="50">
        <v>0</v>
      </c>
      <c r="H91" s="33">
        <f t="shared" ref="H91:H95" si="48">+E91-F91</f>
        <v>0</v>
      </c>
    </row>
    <row r="92" spans="1:8">
      <c r="A92" s="34" t="s">
        <v>14</v>
      </c>
      <c r="B92" s="50">
        <v>0</v>
      </c>
      <c r="C92" s="50">
        <v>0</v>
      </c>
      <c r="D92" s="50">
        <v>0</v>
      </c>
      <c r="E92" s="33">
        <f t="shared" si="47"/>
        <v>0</v>
      </c>
      <c r="F92" s="50">
        <v>0</v>
      </c>
      <c r="G92" s="50">
        <v>0</v>
      </c>
      <c r="H92" s="33">
        <f t="shared" si="48"/>
        <v>0</v>
      </c>
    </row>
    <row r="93" spans="1:8">
      <c r="A93" s="34" t="s">
        <v>15</v>
      </c>
      <c r="B93" s="50">
        <v>0</v>
      </c>
      <c r="C93" s="50"/>
      <c r="D93" s="50">
        <v>0</v>
      </c>
      <c r="E93" s="33">
        <f t="shared" si="47"/>
        <v>0</v>
      </c>
      <c r="F93" s="50">
        <v>0</v>
      </c>
      <c r="G93" s="50">
        <v>0</v>
      </c>
      <c r="H93" s="33">
        <f t="shared" si="48"/>
        <v>0</v>
      </c>
    </row>
    <row r="94" spans="1:8">
      <c r="A94" s="34" t="s">
        <v>16</v>
      </c>
      <c r="B94" s="50">
        <v>0</v>
      </c>
      <c r="C94" s="50">
        <v>0</v>
      </c>
      <c r="D94" s="50">
        <v>0</v>
      </c>
      <c r="E94" s="33">
        <f t="shared" si="47"/>
        <v>0</v>
      </c>
      <c r="F94" s="50">
        <v>0</v>
      </c>
      <c r="G94" s="50">
        <v>0</v>
      </c>
      <c r="H94" s="33">
        <f t="shared" si="48"/>
        <v>0</v>
      </c>
    </row>
    <row r="95" spans="1:8">
      <c r="A95" s="32" t="s">
        <v>18</v>
      </c>
      <c r="B95" s="50">
        <v>482167011</v>
      </c>
      <c r="C95" s="50">
        <v>35683200</v>
      </c>
      <c r="D95" s="50">
        <v>10504500</v>
      </c>
      <c r="E95" s="33">
        <f t="shared" si="47"/>
        <v>507345711</v>
      </c>
      <c r="F95" s="50">
        <v>418380022</v>
      </c>
      <c r="G95" s="50">
        <v>17422610</v>
      </c>
      <c r="H95" s="33">
        <f t="shared" si="48"/>
        <v>88965689</v>
      </c>
    </row>
    <row r="96" spans="1:8">
      <c r="A96" s="30" t="s">
        <v>19</v>
      </c>
      <c r="B96" s="33">
        <f>+B82+B89+B95</f>
        <v>1615230865</v>
      </c>
      <c r="C96" s="33">
        <f t="shared" ref="C96:G96" si="49">+C82+C89+C95</f>
        <v>35683200</v>
      </c>
      <c r="D96" s="33">
        <f t="shared" si="49"/>
        <v>27104500</v>
      </c>
      <c r="E96" s="33">
        <f t="shared" si="49"/>
        <v>1623809565</v>
      </c>
      <c r="F96" s="33">
        <f t="shared" si="49"/>
        <v>1033400918</v>
      </c>
      <c r="G96" s="33">
        <f t="shared" si="49"/>
        <v>45483230</v>
      </c>
      <c r="H96" s="33">
        <f>+H82+H89+H95</f>
        <v>590408647</v>
      </c>
    </row>
    <row r="98" spans="1:9">
      <c r="A98" s="36" t="s">
        <v>20</v>
      </c>
      <c r="I98" s="35" t="s">
        <v>28</v>
      </c>
    </row>
    <row r="99" spans="1:9" ht="31.5">
      <c r="A99" s="30" t="s">
        <v>2</v>
      </c>
      <c r="B99" s="31" t="s">
        <v>21</v>
      </c>
      <c r="C99" s="31" t="s">
        <v>22</v>
      </c>
      <c r="D99" s="31" t="s">
        <v>23</v>
      </c>
      <c r="E99" s="31" t="s">
        <v>24</v>
      </c>
      <c r="F99" s="31" t="s">
        <v>25</v>
      </c>
      <c r="G99" s="31" t="s">
        <v>26</v>
      </c>
      <c r="H99" s="31" t="s">
        <v>27</v>
      </c>
      <c r="I99" s="31" t="s">
        <v>19</v>
      </c>
    </row>
    <row r="100" spans="1:9">
      <c r="A100" s="32" t="s">
        <v>10</v>
      </c>
      <c r="B100" s="33">
        <f>SUM(B101:B106)</f>
        <v>0</v>
      </c>
      <c r="C100" s="33">
        <f t="shared" ref="C100:H100" si="50">SUM(C101:C106)</f>
        <v>0</v>
      </c>
      <c r="D100" s="33">
        <f t="shared" si="50"/>
        <v>0</v>
      </c>
      <c r="E100" s="33">
        <f>SUM(E101:E106)</f>
        <v>501442958</v>
      </c>
      <c r="F100" s="33">
        <f t="shared" si="50"/>
        <v>0</v>
      </c>
      <c r="G100" s="33">
        <f t="shared" si="50"/>
        <v>0</v>
      </c>
      <c r="H100" s="33">
        <f t="shared" si="50"/>
        <v>0</v>
      </c>
      <c r="I100" s="33">
        <f>SUM(B100:H100)</f>
        <v>501442958</v>
      </c>
    </row>
    <row r="101" spans="1:9">
      <c r="A101" s="34" t="s">
        <v>11</v>
      </c>
      <c r="B101" s="57"/>
      <c r="C101" s="57"/>
      <c r="D101" s="57"/>
      <c r="E101" s="57">
        <f>+H83</f>
        <v>62699594</v>
      </c>
      <c r="F101" s="57"/>
      <c r="G101" s="57"/>
      <c r="H101" s="57"/>
      <c r="I101" s="33">
        <f t="shared" ref="I101:I105" si="51">SUM(B101:H101)</f>
        <v>62699594</v>
      </c>
    </row>
    <row r="102" spans="1:9">
      <c r="A102" s="34" t="s">
        <v>12</v>
      </c>
      <c r="B102" s="57"/>
      <c r="C102" s="57"/>
      <c r="D102" s="57"/>
      <c r="E102" s="57">
        <f t="shared" ref="E102:E113" si="52">+H84</f>
        <v>0</v>
      </c>
      <c r="F102" s="57"/>
      <c r="G102" s="57"/>
      <c r="H102" s="57"/>
      <c r="I102" s="33">
        <f t="shared" si="51"/>
        <v>0</v>
      </c>
    </row>
    <row r="103" spans="1:9">
      <c r="A103" s="34" t="s">
        <v>13</v>
      </c>
      <c r="B103" s="57"/>
      <c r="C103" s="57"/>
      <c r="D103" s="57"/>
      <c r="E103" s="57">
        <f t="shared" si="52"/>
        <v>438743364</v>
      </c>
      <c r="F103" s="57"/>
      <c r="G103" s="57"/>
      <c r="H103" s="57"/>
      <c r="I103" s="33">
        <f t="shared" si="51"/>
        <v>438743364</v>
      </c>
    </row>
    <row r="104" spans="1:9">
      <c r="A104" s="34" t="s">
        <v>14</v>
      </c>
      <c r="B104" s="57"/>
      <c r="C104" s="57"/>
      <c r="D104" s="57"/>
      <c r="E104" s="57">
        <f t="shared" si="52"/>
        <v>0</v>
      </c>
      <c r="F104" s="57"/>
      <c r="G104" s="57"/>
      <c r="H104" s="57"/>
      <c r="I104" s="33">
        <f t="shared" si="51"/>
        <v>0</v>
      </c>
    </row>
    <row r="105" spans="1:9">
      <c r="A105" s="34" t="s">
        <v>15</v>
      </c>
      <c r="B105" s="57"/>
      <c r="C105" s="57"/>
      <c r="D105" s="57"/>
      <c r="E105" s="57">
        <f t="shared" si="52"/>
        <v>0</v>
      </c>
      <c r="F105" s="57"/>
      <c r="G105" s="57"/>
      <c r="H105" s="57"/>
      <c r="I105" s="33">
        <f t="shared" si="51"/>
        <v>0</v>
      </c>
    </row>
    <row r="106" spans="1:9">
      <c r="A106" s="34" t="s">
        <v>16</v>
      </c>
      <c r="B106" s="57"/>
      <c r="C106" s="57"/>
      <c r="D106" s="57"/>
      <c r="E106" s="57">
        <f t="shared" si="52"/>
        <v>0</v>
      </c>
      <c r="F106" s="57"/>
      <c r="G106" s="57"/>
      <c r="H106" s="57"/>
      <c r="I106" s="33">
        <f>SUM(B106:H106)</f>
        <v>0</v>
      </c>
    </row>
    <row r="107" spans="1:9">
      <c r="A107" s="32" t="s">
        <v>17</v>
      </c>
      <c r="B107" s="57">
        <f>SUM(B108:B112)</f>
        <v>0</v>
      </c>
      <c r="C107" s="57">
        <f t="shared" ref="C107:H107" si="53">SUM(C108:C112)</f>
        <v>0</v>
      </c>
      <c r="D107" s="57">
        <f t="shared" si="53"/>
        <v>0</v>
      </c>
      <c r="E107" s="57">
        <f t="shared" si="52"/>
        <v>0</v>
      </c>
      <c r="F107" s="57">
        <f t="shared" si="53"/>
        <v>0</v>
      </c>
      <c r="G107" s="57">
        <f t="shared" si="53"/>
        <v>0</v>
      </c>
      <c r="H107" s="57">
        <f t="shared" si="53"/>
        <v>0</v>
      </c>
      <c r="I107" s="33">
        <f t="shared" ref="I107:I108" si="54">SUM(B107:H107)</f>
        <v>0</v>
      </c>
    </row>
    <row r="108" spans="1:9">
      <c r="A108" s="34" t="s">
        <v>11</v>
      </c>
      <c r="B108" s="57"/>
      <c r="C108" s="57"/>
      <c r="D108" s="57"/>
      <c r="E108" s="57">
        <f t="shared" si="52"/>
        <v>0</v>
      </c>
      <c r="F108" s="57"/>
      <c r="G108" s="57"/>
      <c r="H108" s="57"/>
      <c r="I108" s="33">
        <f t="shared" si="54"/>
        <v>0</v>
      </c>
    </row>
    <row r="109" spans="1:9">
      <c r="A109" s="34" t="s">
        <v>13</v>
      </c>
      <c r="B109" s="57"/>
      <c r="C109" s="57"/>
      <c r="D109" s="57"/>
      <c r="E109" s="57">
        <f t="shared" si="52"/>
        <v>0</v>
      </c>
      <c r="F109" s="57"/>
      <c r="G109" s="57"/>
      <c r="H109" s="57"/>
      <c r="I109" s="33">
        <f>SUM(B109:H109)</f>
        <v>0</v>
      </c>
    </row>
    <row r="110" spans="1:9">
      <c r="A110" s="34" t="s">
        <v>14</v>
      </c>
      <c r="B110" s="57"/>
      <c r="C110" s="57"/>
      <c r="D110" s="57"/>
      <c r="E110" s="57">
        <f t="shared" si="52"/>
        <v>0</v>
      </c>
      <c r="F110" s="57"/>
      <c r="G110" s="57"/>
      <c r="H110" s="57"/>
      <c r="I110" s="33">
        <f t="shared" ref="I110:I114" si="55">SUM(B110:H110)</f>
        <v>0</v>
      </c>
    </row>
    <row r="111" spans="1:9">
      <c r="A111" s="34" t="s">
        <v>15</v>
      </c>
      <c r="B111" s="57"/>
      <c r="C111" s="57"/>
      <c r="D111" s="57"/>
      <c r="E111" s="57">
        <f t="shared" si="52"/>
        <v>0</v>
      </c>
      <c r="F111" s="57"/>
      <c r="G111" s="57"/>
      <c r="H111" s="57"/>
      <c r="I111" s="33">
        <f t="shared" si="55"/>
        <v>0</v>
      </c>
    </row>
    <row r="112" spans="1:9">
      <c r="A112" s="34" t="s">
        <v>16</v>
      </c>
      <c r="B112" s="57"/>
      <c r="C112" s="57"/>
      <c r="D112" s="57"/>
      <c r="E112" s="57">
        <f t="shared" si="52"/>
        <v>0</v>
      </c>
      <c r="F112" s="57"/>
      <c r="G112" s="57"/>
      <c r="H112" s="57"/>
      <c r="I112" s="33">
        <f t="shared" si="55"/>
        <v>0</v>
      </c>
    </row>
    <row r="113" spans="1:9">
      <c r="A113" s="32" t="s">
        <v>18</v>
      </c>
      <c r="B113" s="57"/>
      <c r="C113" s="57"/>
      <c r="D113" s="57"/>
      <c r="E113" s="57">
        <f t="shared" si="52"/>
        <v>88965689</v>
      </c>
      <c r="F113" s="57"/>
      <c r="G113" s="57"/>
      <c r="H113" s="57"/>
      <c r="I113" s="33">
        <f t="shared" si="55"/>
        <v>88965689</v>
      </c>
    </row>
    <row r="114" spans="1:9">
      <c r="A114" s="30" t="s">
        <v>19</v>
      </c>
      <c r="B114" s="33">
        <f>+B100+B107+B113</f>
        <v>0</v>
      </c>
      <c r="C114" s="33">
        <f t="shared" ref="C114:H114" si="56">+C100+C107+C113</f>
        <v>0</v>
      </c>
      <c r="D114" s="33">
        <f t="shared" si="56"/>
        <v>0</v>
      </c>
      <c r="E114" s="33">
        <f t="shared" si="56"/>
        <v>590408647</v>
      </c>
      <c r="F114" s="33">
        <f t="shared" si="56"/>
        <v>0</v>
      </c>
      <c r="G114" s="33">
        <f t="shared" si="56"/>
        <v>0</v>
      </c>
      <c r="H114" s="33">
        <f t="shared" si="56"/>
        <v>0</v>
      </c>
      <c r="I114" s="33">
        <f t="shared" si="55"/>
        <v>590408647</v>
      </c>
    </row>
  </sheetData>
  <phoneticPr fontId="4"/>
  <pageMargins left="0.7" right="0.7" top="0.75" bottom="0.75" header="0.3" footer="0.3"/>
  <pageSetup paperSize="9" orientation="landscape"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37" zoomScaleNormal="100" workbookViewId="0">
      <selection activeCell="I10" sqref="I10"/>
    </sheetView>
  </sheetViews>
  <sheetFormatPr defaultRowHeight="18.75"/>
  <cols>
    <col min="1" max="1" width="20.875" customWidth="1"/>
    <col min="2" max="11" width="10" customWidth="1"/>
  </cols>
  <sheetData>
    <row r="1" spans="1:11">
      <c r="A1" s="1" t="s">
        <v>29</v>
      </c>
    </row>
    <row r="2" spans="1:11">
      <c r="A2" s="8" t="s">
        <v>30</v>
      </c>
      <c r="J2" s="39" t="s">
        <v>28</v>
      </c>
    </row>
    <row r="3" spans="1:11" ht="51">
      <c r="A3" s="37" t="s">
        <v>31</v>
      </c>
      <c r="B3" s="38" t="s">
        <v>234</v>
      </c>
      <c r="C3" s="38" t="s">
        <v>235</v>
      </c>
      <c r="D3" s="38" t="s">
        <v>236</v>
      </c>
      <c r="E3" s="38" t="s">
        <v>237</v>
      </c>
      <c r="F3" s="38" t="s">
        <v>238</v>
      </c>
      <c r="G3" s="38" t="s">
        <v>239</v>
      </c>
      <c r="H3" s="38" t="s">
        <v>240</v>
      </c>
      <c r="I3" s="38" t="s">
        <v>233</v>
      </c>
      <c r="J3" s="38" t="s">
        <v>32</v>
      </c>
    </row>
    <row r="4" spans="1:11">
      <c r="A4" s="40" t="s">
        <v>33</v>
      </c>
      <c r="B4" s="97">
        <v>10000000</v>
      </c>
      <c r="C4" s="97">
        <v>34099139</v>
      </c>
      <c r="D4" s="97">
        <v>3566301</v>
      </c>
      <c r="E4" s="42">
        <f>+C4-D4</f>
        <v>30532838</v>
      </c>
      <c r="F4" s="97">
        <v>20000000</v>
      </c>
      <c r="G4" s="43">
        <f>+ROUND(B4*100/F4,2)</f>
        <v>50</v>
      </c>
      <c r="H4" s="42">
        <f>+ROUND(E4*G4/100,0)</f>
        <v>15266419</v>
      </c>
      <c r="I4" s="98">
        <v>0</v>
      </c>
      <c r="J4" s="98">
        <v>10000000</v>
      </c>
    </row>
    <row r="5" spans="1:11">
      <c r="A5" s="40" t="s">
        <v>34</v>
      </c>
      <c r="B5" s="97">
        <v>6000000</v>
      </c>
      <c r="C5" s="97">
        <v>207798362</v>
      </c>
      <c r="D5" s="97">
        <v>99000000</v>
      </c>
      <c r="E5" s="42">
        <f t="shared" ref="E5:E11" si="0">+C5-D5</f>
        <v>108798362</v>
      </c>
      <c r="F5" s="97">
        <v>6000000</v>
      </c>
      <c r="G5" s="43">
        <f t="shared" ref="G5:G11" si="1">+ROUND(B5*100/F5,2)</f>
        <v>100</v>
      </c>
      <c r="H5" s="42">
        <f t="shared" ref="H5:H11" si="2">+ROUND(E5*G5/100,0)</f>
        <v>108798362</v>
      </c>
      <c r="I5" s="98">
        <v>0</v>
      </c>
      <c r="J5" s="98">
        <v>6000000</v>
      </c>
    </row>
    <row r="6" spans="1:11">
      <c r="A6" s="40" t="s">
        <v>35</v>
      </c>
      <c r="B6" s="97">
        <v>40000000</v>
      </c>
      <c r="C6" s="97">
        <v>80893452</v>
      </c>
      <c r="D6" s="97">
        <v>1374858</v>
      </c>
      <c r="E6" s="42">
        <f t="shared" si="0"/>
        <v>79518594</v>
      </c>
      <c r="F6" s="97">
        <v>40000000</v>
      </c>
      <c r="G6" s="43">
        <f t="shared" si="1"/>
        <v>100</v>
      </c>
      <c r="H6" s="42">
        <f t="shared" si="2"/>
        <v>79518594</v>
      </c>
      <c r="I6" s="98">
        <v>0</v>
      </c>
      <c r="J6" s="98">
        <v>40000000</v>
      </c>
    </row>
    <row r="7" spans="1:11">
      <c r="A7" s="41" t="s">
        <v>36</v>
      </c>
      <c r="B7" s="97">
        <v>4250000</v>
      </c>
      <c r="C7" s="97">
        <v>13128201</v>
      </c>
      <c r="D7" s="97">
        <v>12304538</v>
      </c>
      <c r="E7" s="42">
        <f t="shared" si="0"/>
        <v>823663</v>
      </c>
      <c r="F7" s="97">
        <v>8550000</v>
      </c>
      <c r="G7" s="43">
        <f t="shared" si="1"/>
        <v>49.71</v>
      </c>
      <c r="H7" s="42">
        <f t="shared" si="2"/>
        <v>409443</v>
      </c>
      <c r="I7" s="98">
        <v>3840557</v>
      </c>
      <c r="J7" s="98">
        <v>4250000</v>
      </c>
    </row>
    <row r="8" spans="1:11">
      <c r="A8" s="40" t="s">
        <v>37</v>
      </c>
      <c r="B8" s="97">
        <v>31000000</v>
      </c>
      <c r="C8" s="97">
        <v>59319925</v>
      </c>
      <c r="D8" s="97">
        <v>10395128</v>
      </c>
      <c r="E8" s="42">
        <f t="shared" si="0"/>
        <v>48924797</v>
      </c>
      <c r="F8" s="97">
        <v>31000000</v>
      </c>
      <c r="G8" s="43">
        <f t="shared" si="1"/>
        <v>100</v>
      </c>
      <c r="H8" s="42">
        <f t="shared" si="2"/>
        <v>48924797</v>
      </c>
      <c r="I8" s="98">
        <v>0</v>
      </c>
      <c r="J8" s="98">
        <v>31000000</v>
      </c>
    </row>
    <row r="9" spans="1:11">
      <c r="A9" s="40" t="s">
        <v>38</v>
      </c>
      <c r="B9" s="97">
        <v>22000000</v>
      </c>
      <c r="C9" s="97">
        <v>12492674</v>
      </c>
      <c r="D9" s="97">
        <v>892492</v>
      </c>
      <c r="E9" s="42">
        <f t="shared" si="0"/>
        <v>11600182</v>
      </c>
      <c r="F9" s="97">
        <v>22000000</v>
      </c>
      <c r="G9" s="43">
        <f t="shared" si="1"/>
        <v>100</v>
      </c>
      <c r="H9" s="42">
        <f t="shared" si="2"/>
        <v>11600182</v>
      </c>
      <c r="I9" s="98">
        <v>10399818</v>
      </c>
      <c r="J9" s="98">
        <v>22000000</v>
      </c>
    </row>
    <row r="10" spans="1:11">
      <c r="A10" s="40" t="s">
        <v>39</v>
      </c>
      <c r="B10" s="97">
        <v>60000000</v>
      </c>
      <c r="C10" s="97">
        <v>518667931</v>
      </c>
      <c r="D10" s="97">
        <v>51367696</v>
      </c>
      <c r="E10" s="42">
        <f t="shared" si="0"/>
        <v>467300235</v>
      </c>
      <c r="F10" s="97">
        <v>10000000</v>
      </c>
      <c r="G10" s="43">
        <f t="shared" si="1"/>
        <v>600</v>
      </c>
      <c r="H10" s="42">
        <f t="shared" si="2"/>
        <v>2803801410</v>
      </c>
      <c r="I10" s="98">
        <v>0</v>
      </c>
      <c r="J10" s="98">
        <v>60000000</v>
      </c>
    </row>
    <row r="11" spans="1:11">
      <c r="A11" s="40" t="s">
        <v>40</v>
      </c>
      <c r="B11" s="97">
        <v>872964415</v>
      </c>
      <c r="C11" s="97">
        <v>1701284734</v>
      </c>
      <c r="D11" s="97">
        <v>891342082</v>
      </c>
      <c r="E11" s="42">
        <f t="shared" si="0"/>
        <v>809942652</v>
      </c>
      <c r="F11" s="97">
        <v>872964415</v>
      </c>
      <c r="G11" s="43">
        <f t="shared" si="1"/>
        <v>100</v>
      </c>
      <c r="H11" s="42">
        <f t="shared" si="2"/>
        <v>809942652</v>
      </c>
      <c r="I11" s="98">
        <v>0</v>
      </c>
      <c r="J11" s="98">
        <v>872964000</v>
      </c>
    </row>
    <row r="12" spans="1:11">
      <c r="A12" s="37" t="s">
        <v>19</v>
      </c>
      <c r="B12" s="42">
        <f>SUM(B4:B11)</f>
        <v>1046214415</v>
      </c>
      <c r="C12" s="42">
        <f t="shared" ref="C12:J12" si="3">SUM(C4:C11)</f>
        <v>2627684418</v>
      </c>
      <c r="D12" s="42">
        <f t="shared" si="3"/>
        <v>1070243095</v>
      </c>
      <c r="E12" s="42">
        <f t="shared" si="3"/>
        <v>1557441323</v>
      </c>
      <c r="F12" s="42">
        <f t="shared" si="3"/>
        <v>1010514415</v>
      </c>
      <c r="G12" s="45"/>
      <c r="H12" s="42">
        <f>SUM(H4:H11)</f>
        <v>3878261859</v>
      </c>
      <c r="I12" s="44">
        <f>SUM(I4:I11)</f>
        <v>14240375</v>
      </c>
      <c r="J12" s="44">
        <f t="shared" si="3"/>
        <v>1046214000</v>
      </c>
    </row>
    <row r="14" spans="1:11">
      <c r="A14" s="8" t="s">
        <v>41</v>
      </c>
      <c r="K14" s="39" t="s">
        <v>28</v>
      </c>
    </row>
    <row r="15" spans="1:11" ht="51">
      <c r="A15" s="37" t="s">
        <v>31</v>
      </c>
      <c r="B15" s="38" t="s">
        <v>241</v>
      </c>
      <c r="C15" s="38" t="s">
        <v>235</v>
      </c>
      <c r="D15" s="38" t="s">
        <v>236</v>
      </c>
      <c r="E15" s="38" t="s">
        <v>237</v>
      </c>
      <c r="F15" s="38" t="s">
        <v>238</v>
      </c>
      <c r="G15" s="38" t="s">
        <v>239</v>
      </c>
      <c r="H15" s="38" t="s">
        <v>240</v>
      </c>
      <c r="I15" s="38" t="s">
        <v>242</v>
      </c>
      <c r="J15" s="38" t="s">
        <v>243</v>
      </c>
      <c r="K15" s="38" t="s">
        <v>42</v>
      </c>
    </row>
    <row r="16" spans="1:11">
      <c r="A16" s="40" t="s">
        <v>43</v>
      </c>
      <c r="B16" s="97">
        <v>200000</v>
      </c>
      <c r="C16" s="97">
        <v>23811941162</v>
      </c>
      <c r="D16" s="97">
        <v>1687297311</v>
      </c>
      <c r="E16" s="42">
        <f>+C16-D16</f>
        <v>22124643851</v>
      </c>
      <c r="F16" s="97">
        <v>300000000</v>
      </c>
      <c r="G16" s="43">
        <f>+ROUND(B16*100/F16,2)</f>
        <v>7.0000000000000007E-2</v>
      </c>
      <c r="H16" s="42">
        <f>+ROUND(E16*G16/100,0)</f>
        <v>15487251</v>
      </c>
      <c r="I16" s="98">
        <v>0</v>
      </c>
      <c r="J16" s="44">
        <f>+B16-I16</f>
        <v>200000</v>
      </c>
      <c r="K16" s="98">
        <v>200000</v>
      </c>
    </row>
    <row r="17" spans="1:11">
      <c r="A17" s="40" t="s">
        <v>44</v>
      </c>
      <c r="B17" s="97">
        <v>1600000</v>
      </c>
      <c r="C17" s="97">
        <v>2390288000</v>
      </c>
      <c r="D17" s="97">
        <v>758873000</v>
      </c>
      <c r="E17" s="42">
        <f t="shared" ref="E17:E31" si="4">+C17-D17</f>
        <v>1631415000</v>
      </c>
      <c r="F17" s="97">
        <v>420000000</v>
      </c>
      <c r="G17" s="43">
        <f t="shared" ref="G17:G31" si="5">+ROUND(B17*100/F17,2)</f>
        <v>0.38</v>
      </c>
      <c r="H17" s="42">
        <f t="shared" ref="H17:H31" si="6">+ROUND(E17*G17/100,0)</f>
        <v>6199377</v>
      </c>
      <c r="I17" s="98">
        <v>0</v>
      </c>
      <c r="J17" s="44">
        <f t="shared" ref="J17:J31" si="7">+B17-I17</f>
        <v>1600000</v>
      </c>
      <c r="K17" s="98">
        <v>1600000</v>
      </c>
    </row>
    <row r="18" spans="1:11">
      <c r="A18" s="40" t="s">
        <v>45</v>
      </c>
      <c r="B18" s="97">
        <v>28811000</v>
      </c>
      <c r="C18" s="97">
        <v>1129431688</v>
      </c>
      <c r="D18" s="97">
        <v>332341160</v>
      </c>
      <c r="E18" s="42">
        <f t="shared" si="4"/>
        <v>797090528</v>
      </c>
      <c r="F18" s="97">
        <v>136796000</v>
      </c>
      <c r="G18" s="43">
        <f t="shared" si="5"/>
        <v>21.06</v>
      </c>
      <c r="H18" s="42">
        <f t="shared" si="6"/>
        <v>167867265</v>
      </c>
      <c r="I18" s="98">
        <v>0</v>
      </c>
      <c r="J18" s="44">
        <f t="shared" si="7"/>
        <v>28811000</v>
      </c>
      <c r="K18" s="98">
        <v>28896000</v>
      </c>
    </row>
    <row r="19" spans="1:11">
      <c r="A19" s="40" t="s">
        <v>46</v>
      </c>
      <c r="B19" s="97">
        <v>4640000</v>
      </c>
      <c r="C19" s="97">
        <v>172706153001</v>
      </c>
      <c r="D19" s="97">
        <v>167263911523</v>
      </c>
      <c r="E19" s="42">
        <f t="shared" si="4"/>
        <v>5442241478</v>
      </c>
      <c r="F19" s="97">
        <v>2821120000</v>
      </c>
      <c r="G19" s="43">
        <f t="shared" si="5"/>
        <v>0.16</v>
      </c>
      <c r="H19" s="42">
        <f t="shared" si="6"/>
        <v>8707586</v>
      </c>
      <c r="I19" s="98">
        <v>0</v>
      </c>
      <c r="J19" s="44">
        <f t="shared" si="7"/>
        <v>4640000</v>
      </c>
      <c r="K19" s="98">
        <v>4640000</v>
      </c>
    </row>
    <row r="20" spans="1:11">
      <c r="A20" s="40" t="s">
        <v>47</v>
      </c>
      <c r="B20" s="97">
        <v>126700000</v>
      </c>
      <c r="C20" s="97">
        <v>65638204279</v>
      </c>
      <c r="D20" s="97">
        <v>53335286056</v>
      </c>
      <c r="E20" s="42">
        <f t="shared" si="4"/>
        <v>12302918223</v>
      </c>
      <c r="F20" s="97">
        <v>880000000</v>
      </c>
      <c r="G20" s="43">
        <f t="shared" si="5"/>
        <v>14.4</v>
      </c>
      <c r="H20" s="42">
        <f t="shared" si="6"/>
        <v>1771620224</v>
      </c>
      <c r="I20" s="98">
        <v>0</v>
      </c>
      <c r="J20" s="44">
        <f t="shared" si="7"/>
        <v>126700000</v>
      </c>
      <c r="K20" s="98">
        <v>126700000</v>
      </c>
    </row>
    <row r="21" spans="1:11">
      <c r="A21" s="40" t="s">
        <v>48</v>
      </c>
      <c r="B21" s="97">
        <v>5335000</v>
      </c>
      <c r="C21" s="97">
        <v>1924083080</v>
      </c>
      <c r="D21" s="97">
        <v>198539</v>
      </c>
      <c r="E21" s="42">
        <f t="shared" si="4"/>
        <v>1923884541</v>
      </c>
      <c r="F21" s="97">
        <v>1913459049</v>
      </c>
      <c r="G21" s="43">
        <f t="shared" si="5"/>
        <v>0.28000000000000003</v>
      </c>
      <c r="H21" s="42">
        <f t="shared" si="6"/>
        <v>5386877</v>
      </c>
      <c r="I21" s="98">
        <v>0</v>
      </c>
      <c r="J21" s="44">
        <f t="shared" si="7"/>
        <v>5335000</v>
      </c>
      <c r="K21" s="98">
        <v>5335000</v>
      </c>
    </row>
    <row r="22" spans="1:11">
      <c r="A22" s="40" t="s">
        <v>49</v>
      </c>
      <c r="B22" s="97">
        <v>1292000</v>
      </c>
      <c r="C22" s="97">
        <v>3163649672</v>
      </c>
      <c r="D22" s="97">
        <v>2818836338</v>
      </c>
      <c r="E22" s="42">
        <f t="shared" si="4"/>
        <v>344813334</v>
      </c>
      <c r="F22" s="97">
        <v>302992000</v>
      </c>
      <c r="G22" s="43">
        <f t="shared" si="5"/>
        <v>0.43</v>
      </c>
      <c r="H22" s="42">
        <f t="shared" si="6"/>
        <v>1482697</v>
      </c>
      <c r="I22" s="98">
        <v>0</v>
      </c>
      <c r="J22" s="44">
        <f t="shared" si="7"/>
        <v>1292000</v>
      </c>
      <c r="K22" s="98">
        <v>1292000</v>
      </c>
    </row>
    <row r="23" spans="1:11">
      <c r="A23" s="40" t="s">
        <v>50</v>
      </c>
      <c r="B23" s="97">
        <v>3842000</v>
      </c>
      <c r="C23" s="97">
        <v>794058046</v>
      </c>
      <c r="D23" s="97">
        <v>39049438</v>
      </c>
      <c r="E23" s="42">
        <f t="shared" si="4"/>
        <v>755008608</v>
      </c>
      <c r="F23" s="97">
        <v>500000000</v>
      </c>
      <c r="G23" s="43">
        <f t="shared" si="5"/>
        <v>0.77</v>
      </c>
      <c r="H23" s="42">
        <f t="shared" si="6"/>
        <v>5813566</v>
      </c>
      <c r="I23" s="98">
        <v>0</v>
      </c>
      <c r="J23" s="44">
        <f t="shared" si="7"/>
        <v>3842000</v>
      </c>
      <c r="K23" s="98">
        <v>3842000</v>
      </c>
    </row>
    <row r="24" spans="1:11">
      <c r="A24" s="40" t="s">
        <v>51</v>
      </c>
      <c r="B24" s="97">
        <v>1950000</v>
      </c>
      <c r="C24" s="97">
        <v>410130577</v>
      </c>
      <c r="D24" s="97">
        <v>357453621</v>
      </c>
      <c r="E24" s="42">
        <f t="shared" si="4"/>
        <v>52676956</v>
      </c>
      <c r="F24" s="97">
        <v>50420000</v>
      </c>
      <c r="G24" s="43">
        <f t="shared" si="5"/>
        <v>3.87</v>
      </c>
      <c r="H24" s="42">
        <f t="shared" si="6"/>
        <v>2038598</v>
      </c>
      <c r="I24" s="98">
        <v>0</v>
      </c>
      <c r="J24" s="44">
        <f t="shared" si="7"/>
        <v>1950000</v>
      </c>
      <c r="K24" s="98">
        <v>1950000</v>
      </c>
    </row>
    <row r="25" spans="1:11">
      <c r="A25" s="40" t="s">
        <v>52</v>
      </c>
      <c r="B25" s="97">
        <v>260000</v>
      </c>
      <c r="C25" s="97">
        <v>3191461597</v>
      </c>
      <c r="D25" s="97">
        <v>737257831</v>
      </c>
      <c r="E25" s="42">
        <f t="shared" si="4"/>
        <v>2454203766</v>
      </c>
      <c r="F25" s="97">
        <v>400000000</v>
      </c>
      <c r="G25" s="43">
        <f t="shared" si="5"/>
        <v>7.0000000000000007E-2</v>
      </c>
      <c r="H25" s="42">
        <f t="shared" si="6"/>
        <v>1717943</v>
      </c>
      <c r="I25" s="98">
        <v>0</v>
      </c>
      <c r="J25" s="44">
        <f t="shared" si="7"/>
        <v>260000</v>
      </c>
      <c r="K25" s="98">
        <v>260000</v>
      </c>
    </row>
    <row r="26" spans="1:11">
      <c r="A26" s="40" t="s">
        <v>53</v>
      </c>
      <c r="B26" s="97">
        <v>20712250</v>
      </c>
      <c r="C26" s="97">
        <v>358945072185</v>
      </c>
      <c r="D26" s="97">
        <v>309753091482</v>
      </c>
      <c r="E26" s="42">
        <f t="shared" si="4"/>
        <v>49191980703</v>
      </c>
      <c r="F26" s="97">
        <v>6840231000</v>
      </c>
      <c r="G26" s="43">
        <f t="shared" si="5"/>
        <v>0.3</v>
      </c>
      <c r="H26" s="42">
        <f t="shared" si="6"/>
        <v>147575942</v>
      </c>
      <c r="I26" s="98">
        <v>0</v>
      </c>
      <c r="J26" s="44">
        <f t="shared" si="7"/>
        <v>20712250</v>
      </c>
      <c r="K26" s="98">
        <v>20712000</v>
      </c>
    </row>
    <row r="27" spans="1:11">
      <c r="A27" s="40" t="s">
        <v>54</v>
      </c>
      <c r="B27" s="97">
        <v>175000</v>
      </c>
      <c r="C27" s="97">
        <v>4524534582</v>
      </c>
      <c r="D27" s="97">
        <v>2031868085</v>
      </c>
      <c r="E27" s="42">
        <f t="shared" si="4"/>
        <v>2492666497</v>
      </c>
      <c r="F27" s="97">
        <v>105000000</v>
      </c>
      <c r="G27" s="43">
        <f t="shared" si="5"/>
        <v>0.17</v>
      </c>
      <c r="H27" s="42">
        <f t="shared" si="6"/>
        <v>4237533</v>
      </c>
      <c r="I27" s="98">
        <v>0</v>
      </c>
      <c r="J27" s="44">
        <f t="shared" si="7"/>
        <v>175000</v>
      </c>
      <c r="K27" s="98">
        <v>175000</v>
      </c>
    </row>
    <row r="28" spans="1:11">
      <c r="A28" s="40" t="s">
        <v>55</v>
      </c>
      <c r="B28" s="97">
        <v>3138000</v>
      </c>
      <c r="C28" s="97">
        <v>1831980833</v>
      </c>
      <c r="D28" s="97">
        <v>8039166</v>
      </c>
      <c r="E28" s="42">
        <f t="shared" si="4"/>
        <v>1823941667</v>
      </c>
      <c r="F28" s="97">
        <v>1486447577</v>
      </c>
      <c r="G28" s="43">
        <f t="shared" si="5"/>
        <v>0.21</v>
      </c>
      <c r="H28" s="42">
        <f t="shared" si="6"/>
        <v>3830278</v>
      </c>
      <c r="I28" s="98">
        <v>0</v>
      </c>
      <c r="J28" s="44">
        <f t="shared" si="7"/>
        <v>3138000</v>
      </c>
      <c r="K28" s="98">
        <v>3138000</v>
      </c>
    </row>
    <row r="29" spans="1:11">
      <c r="A29" s="40" t="s">
        <v>56</v>
      </c>
      <c r="B29" s="97">
        <v>754000</v>
      </c>
      <c r="C29" s="97">
        <v>110642940</v>
      </c>
      <c r="D29" s="97">
        <v>1010699</v>
      </c>
      <c r="E29" s="42">
        <f t="shared" si="4"/>
        <v>109632241</v>
      </c>
      <c r="F29" s="97">
        <v>100000000</v>
      </c>
      <c r="G29" s="43">
        <f t="shared" si="5"/>
        <v>0.75</v>
      </c>
      <c r="H29" s="42">
        <f t="shared" si="6"/>
        <v>822242</v>
      </c>
      <c r="I29" s="98">
        <v>0</v>
      </c>
      <c r="J29" s="44">
        <f t="shared" si="7"/>
        <v>754000</v>
      </c>
      <c r="K29" s="98">
        <v>754000</v>
      </c>
    </row>
    <row r="30" spans="1:11">
      <c r="A30" s="40" t="s">
        <v>57</v>
      </c>
      <c r="B30" s="97">
        <v>1575000</v>
      </c>
      <c r="C30" s="97">
        <v>1237295638</v>
      </c>
      <c r="D30" s="97">
        <v>205450296</v>
      </c>
      <c r="E30" s="42">
        <f t="shared" si="4"/>
        <v>1031845342</v>
      </c>
      <c r="F30" s="97">
        <v>856728890</v>
      </c>
      <c r="G30" s="43">
        <f t="shared" si="5"/>
        <v>0.18</v>
      </c>
      <c r="H30" s="42">
        <f t="shared" si="6"/>
        <v>1857322</v>
      </c>
      <c r="I30" s="98">
        <v>0</v>
      </c>
      <c r="J30" s="44">
        <f t="shared" si="7"/>
        <v>1575000</v>
      </c>
      <c r="K30" s="98">
        <v>1575000</v>
      </c>
    </row>
    <row r="31" spans="1:11">
      <c r="A31" s="40" t="s">
        <v>58</v>
      </c>
      <c r="B31" s="97">
        <v>5600000</v>
      </c>
      <c r="C31" s="97">
        <v>24589199000000</v>
      </c>
      <c r="D31" s="97">
        <v>24294008000000</v>
      </c>
      <c r="E31" s="42">
        <f t="shared" si="4"/>
        <v>295191000000</v>
      </c>
      <c r="F31" s="97">
        <v>16602000000</v>
      </c>
      <c r="G31" s="43">
        <f t="shared" si="5"/>
        <v>0.03</v>
      </c>
      <c r="H31" s="42">
        <f t="shared" si="6"/>
        <v>88557300</v>
      </c>
      <c r="I31" s="98">
        <v>0</v>
      </c>
      <c r="J31" s="44">
        <f t="shared" si="7"/>
        <v>5600000</v>
      </c>
      <c r="K31" s="98">
        <v>5600000</v>
      </c>
    </row>
    <row r="32" spans="1:11">
      <c r="A32" s="37" t="s">
        <v>19</v>
      </c>
      <c r="B32" s="42">
        <f>SUM(B16:B31)</f>
        <v>206584250</v>
      </c>
      <c r="C32" s="42">
        <f t="shared" ref="C32:K32" si="8">SUM(C16:C31)</f>
        <v>25231007927280</v>
      </c>
      <c r="D32" s="42">
        <f t="shared" si="8"/>
        <v>24833337964545</v>
      </c>
      <c r="E32" s="42">
        <f t="shared" si="8"/>
        <v>397669962735</v>
      </c>
      <c r="F32" s="42">
        <f t="shared" si="8"/>
        <v>33715194516</v>
      </c>
      <c r="G32" s="45"/>
      <c r="H32" s="42">
        <f t="shared" si="8"/>
        <v>2233202001</v>
      </c>
      <c r="I32" s="42">
        <f t="shared" si="8"/>
        <v>0</v>
      </c>
      <c r="J32" s="42">
        <f t="shared" si="8"/>
        <v>206584250</v>
      </c>
      <c r="K32" s="42">
        <f t="shared" si="8"/>
        <v>206669000</v>
      </c>
    </row>
  </sheetData>
  <phoneticPr fontId="4"/>
  <pageMargins left="0.7" right="0.7" top="0.75" bottom="0.75" header="0.3" footer="0.3"/>
  <pageSetup paperSize="9" orientation="landscape" r:id="rId1"/>
  <rowBreaks count="1" manualBreakCount="1">
    <brk id="1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6"/>
  <sheetViews>
    <sheetView zoomScaleNormal="100" workbookViewId="0">
      <selection activeCell="B11" sqref="B11"/>
    </sheetView>
  </sheetViews>
  <sheetFormatPr defaultRowHeight="18.75"/>
  <cols>
    <col min="1" max="1" width="31.75" bestFit="1" customWidth="1"/>
    <col min="2" max="6" width="17.25" customWidth="1"/>
  </cols>
  <sheetData>
    <row r="1" spans="1:6">
      <c r="A1" s="1" t="s">
        <v>59</v>
      </c>
      <c r="F1" s="7" t="s">
        <v>28</v>
      </c>
    </row>
    <row r="2" spans="1:6" ht="37.5">
      <c r="A2" s="2" t="s">
        <v>60</v>
      </c>
      <c r="B2" s="9" t="s">
        <v>83</v>
      </c>
      <c r="C2" s="3" t="s">
        <v>11</v>
      </c>
      <c r="D2" s="3" t="s">
        <v>84</v>
      </c>
      <c r="E2" s="3" t="s">
        <v>85</v>
      </c>
      <c r="F2" s="3" t="s">
        <v>86</v>
      </c>
    </row>
    <row r="3" spans="1:6">
      <c r="A3" s="10" t="s">
        <v>61</v>
      </c>
      <c r="B3" s="99">
        <v>5106711877</v>
      </c>
      <c r="C3" s="99"/>
      <c r="D3" s="99"/>
      <c r="E3" s="13">
        <f>SUM(B3:D3)</f>
        <v>5106711877</v>
      </c>
      <c r="F3" s="101">
        <v>5106711877</v>
      </c>
    </row>
    <row r="4" spans="1:6">
      <c r="A4" s="10" t="s">
        <v>62</v>
      </c>
      <c r="B4" s="99">
        <v>631068261</v>
      </c>
      <c r="C4" s="99"/>
      <c r="D4" s="99"/>
      <c r="E4" s="13">
        <f t="shared" ref="E4:E24" si="0">SUM(B4:D4)</f>
        <v>631068261</v>
      </c>
      <c r="F4" s="101">
        <v>631068261</v>
      </c>
    </row>
    <row r="5" spans="1:6">
      <c r="A5" s="10" t="s">
        <v>63</v>
      </c>
      <c r="B5" s="99">
        <v>15000000</v>
      </c>
      <c r="C5" s="99"/>
      <c r="D5" s="99"/>
      <c r="E5" s="13">
        <f t="shared" si="0"/>
        <v>15000000</v>
      </c>
      <c r="F5" s="101">
        <v>15000000</v>
      </c>
    </row>
    <row r="6" spans="1:6">
      <c r="A6" s="10" t="s">
        <v>64</v>
      </c>
      <c r="B6" s="99">
        <v>10111270</v>
      </c>
      <c r="C6" s="99"/>
      <c r="D6" s="99"/>
      <c r="E6" s="13">
        <f t="shared" si="0"/>
        <v>10111270</v>
      </c>
      <c r="F6" s="101">
        <v>10111270</v>
      </c>
    </row>
    <row r="7" spans="1:6">
      <c r="A7" s="10" t="s">
        <v>65</v>
      </c>
      <c r="B7" s="99">
        <v>171564943</v>
      </c>
      <c r="C7" s="99"/>
      <c r="D7" s="99"/>
      <c r="E7" s="13">
        <f t="shared" si="0"/>
        <v>171564943</v>
      </c>
      <c r="F7" s="101">
        <v>171564943</v>
      </c>
    </row>
    <row r="8" spans="1:6">
      <c r="A8" s="10" t="s">
        <v>66</v>
      </c>
      <c r="B8" s="99">
        <v>22691789</v>
      </c>
      <c r="C8" s="99"/>
      <c r="D8" s="99">
        <v>7905431</v>
      </c>
      <c r="E8" s="13">
        <f t="shared" si="0"/>
        <v>30597220</v>
      </c>
      <c r="F8" s="101">
        <v>30597220</v>
      </c>
    </row>
    <row r="9" spans="1:6">
      <c r="A9" s="10" t="s">
        <v>67</v>
      </c>
      <c r="B9" s="99">
        <v>250000000</v>
      </c>
      <c r="C9" s="99"/>
      <c r="D9" s="99"/>
      <c r="E9" s="13">
        <f t="shared" si="0"/>
        <v>250000000</v>
      </c>
      <c r="F9" s="101">
        <v>250000000</v>
      </c>
    </row>
    <row r="10" spans="1:6">
      <c r="A10" s="10" t="s">
        <v>68</v>
      </c>
      <c r="B10" s="99">
        <v>11913053</v>
      </c>
      <c r="C10" s="99"/>
      <c r="D10" s="99"/>
      <c r="E10" s="13">
        <f t="shared" si="0"/>
        <v>11913053</v>
      </c>
      <c r="F10" s="101">
        <v>11913053</v>
      </c>
    </row>
    <row r="11" spans="1:6">
      <c r="A11" s="10" t="s">
        <v>69</v>
      </c>
      <c r="B11" s="99">
        <v>26369769</v>
      </c>
      <c r="C11" s="99"/>
      <c r="D11" s="99"/>
      <c r="E11" s="13">
        <f t="shared" si="0"/>
        <v>26369769</v>
      </c>
      <c r="F11" s="101">
        <v>26369769</v>
      </c>
    </row>
    <row r="12" spans="1:6">
      <c r="A12" s="10" t="s">
        <v>70</v>
      </c>
      <c r="B12" s="99">
        <v>107792875</v>
      </c>
      <c r="C12" s="99"/>
      <c r="D12" s="99"/>
      <c r="E12" s="13">
        <f t="shared" si="0"/>
        <v>107792875</v>
      </c>
      <c r="F12" s="101">
        <v>107792875</v>
      </c>
    </row>
    <row r="13" spans="1:6">
      <c r="A13" s="10" t="s">
        <v>71</v>
      </c>
      <c r="B13" s="99">
        <v>100590156</v>
      </c>
      <c r="C13" s="99"/>
      <c r="D13" s="99"/>
      <c r="E13" s="13">
        <f t="shared" si="0"/>
        <v>100590156</v>
      </c>
      <c r="F13" s="101">
        <v>100590156</v>
      </c>
    </row>
    <row r="14" spans="1:6">
      <c r="A14" s="10" t="s">
        <v>72</v>
      </c>
      <c r="B14" s="100">
        <v>217233824</v>
      </c>
      <c r="C14" s="100"/>
      <c r="D14" s="100"/>
      <c r="E14" s="13">
        <f t="shared" si="0"/>
        <v>217233824</v>
      </c>
      <c r="F14" s="101">
        <v>217233824</v>
      </c>
    </row>
    <row r="15" spans="1:6">
      <c r="A15" s="10" t="s">
        <v>73</v>
      </c>
      <c r="B15" s="99">
        <v>30481134</v>
      </c>
      <c r="C15" s="99"/>
      <c r="D15" s="99"/>
      <c r="E15" s="13">
        <f t="shared" si="0"/>
        <v>30481134</v>
      </c>
      <c r="F15" s="101">
        <v>30481134</v>
      </c>
    </row>
    <row r="16" spans="1:6">
      <c r="A16" s="10" t="s">
        <v>74</v>
      </c>
      <c r="B16" s="99">
        <v>3015311</v>
      </c>
      <c r="C16" s="99"/>
      <c r="D16" s="99"/>
      <c r="E16" s="13">
        <f t="shared" si="0"/>
        <v>3015311</v>
      </c>
      <c r="F16" s="101">
        <v>3015311</v>
      </c>
    </row>
    <row r="17" spans="1:6">
      <c r="A17" s="10" t="s">
        <v>75</v>
      </c>
      <c r="B17" s="99">
        <v>6126509</v>
      </c>
      <c r="C17" s="99"/>
      <c r="D17" s="99"/>
      <c r="E17" s="13">
        <f t="shared" si="0"/>
        <v>6126509</v>
      </c>
      <c r="F17" s="101">
        <v>6126509</v>
      </c>
    </row>
    <row r="18" spans="1:6">
      <c r="A18" s="10" t="s">
        <v>76</v>
      </c>
      <c r="B18" s="99">
        <v>2105479141</v>
      </c>
      <c r="C18" s="99"/>
      <c r="D18" s="99"/>
      <c r="E18" s="13">
        <f t="shared" si="0"/>
        <v>2105479141</v>
      </c>
      <c r="F18" s="101">
        <v>2105479141</v>
      </c>
    </row>
    <row r="19" spans="1:6">
      <c r="A19" s="10" t="s">
        <v>77</v>
      </c>
      <c r="B19" s="99">
        <v>118397956</v>
      </c>
      <c r="C19" s="99"/>
      <c r="D19" s="99"/>
      <c r="E19" s="13">
        <f t="shared" si="0"/>
        <v>118397956</v>
      </c>
      <c r="F19" s="101">
        <v>118397956</v>
      </c>
    </row>
    <row r="20" spans="1:6">
      <c r="A20" s="10" t="s">
        <v>78</v>
      </c>
      <c r="B20" s="99">
        <v>111306269</v>
      </c>
      <c r="C20" s="99"/>
      <c r="D20" s="99"/>
      <c r="E20" s="13">
        <f t="shared" si="0"/>
        <v>111306269</v>
      </c>
      <c r="F20" s="101">
        <v>111306269</v>
      </c>
    </row>
    <row r="21" spans="1:6">
      <c r="A21" s="10" t="s">
        <v>79</v>
      </c>
      <c r="B21" s="99">
        <v>115165452</v>
      </c>
      <c r="C21" s="99"/>
      <c r="D21" s="99"/>
      <c r="E21" s="13">
        <f t="shared" si="0"/>
        <v>115165452</v>
      </c>
      <c r="F21" s="101">
        <v>115165452</v>
      </c>
    </row>
    <row r="22" spans="1:6">
      <c r="A22" s="10" t="s">
        <v>80</v>
      </c>
      <c r="B22" s="99">
        <v>143311005</v>
      </c>
      <c r="C22" s="99"/>
      <c r="D22" s="99"/>
      <c r="E22" s="13">
        <f t="shared" si="0"/>
        <v>143311005</v>
      </c>
      <c r="F22" s="101">
        <v>143311005</v>
      </c>
    </row>
    <row r="23" spans="1:6">
      <c r="A23" s="10" t="s">
        <v>81</v>
      </c>
      <c r="B23" s="99">
        <v>51219064</v>
      </c>
      <c r="C23" s="99"/>
      <c r="D23" s="99"/>
      <c r="E23" s="13">
        <f t="shared" si="0"/>
        <v>51219064</v>
      </c>
      <c r="F23" s="101">
        <v>51219064</v>
      </c>
    </row>
    <row r="24" spans="1:6">
      <c r="A24" s="10" t="s">
        <v>82</v>
      </c>
      <c r="B24" s="99">
        <v>1913052852</v>
      </c>
      <c r="C24" s="99"/>
      <c r="D24" s="99"/>
      <c r="E24" s="13">
        <f t="shared" si="0"/>
        <v>1913052852</v>
      </c>
      <c r="F24" s="101">
        <v>1913052852</v>
      </c>
    </row>
    <row r="25" spans="1:6">
      <c r="A25" s="10" t="s">
        <v>282</v>
      </c>
      <c r="B25" s="99">
        <v>26833819</v>
      </c>
      <c r="C25" s="99"/>
      <c r="D25" s="99"/>
      <c r="E25" s="13">
        <f t="shared" ref="E25" si="1">SUM(B25:D25)</f>
        <v>26833819</v>
      </c>
      <c r="F25" s="101">
        <v>26833819</v>
      </c>
    </row>
    <row r="26" spans="1:6">
      <c r="A26" s="2" t="s">
        <v>19</v>
      </c>
      <c r="B26" s="6">
        <f>SUM(B3:B25)</f>
        <v>11295436329</v>
      </c>
      <c r="C26" s="6">
        <f t="shared" ref="C26:F26" si="2">SUM(C3:C25)</f>
        <v>0</v>
      </c>
      <c r="D26" s="6">
        <f t="shared" si="2"/>
        <v>7905431</v>
      </c>
      <c r="E26" s="6">
        <f t="shared" si="2"/>
        <v>11303341760</v>
      </c>
      <c r="F26" s="6">
        <f t="shared" si="2"/>
        <v>11303341760</v>
      </c>
    </row>
  </sheetData>
  <phoneticPr fontId="4"/>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workbookViewId="0">
      <selection activeCell="I25" sqref="I25:J25"/>
    </sheetView>
  </sheetViews>
  <sheetFormatPr defaultRowHeight="18.75"/>
  <cols>
    <col min="1" max="1" width="23" bestFit="1" customWidth="1"/>
    <col min="2" max="3" width="17.25" customWidth="1"/>
    <col min="4" max="4" width="2.5" customWidth="1"/>
    <col min="5" max="5" width="14.75" customWidth="1"/>
    <col min="6" max="6" width="8.25" customWidth="1"/>
    <col min="7" max="8" width="9" customWidth="1"/>
    <col min="9" max="9" width="8.25" customWidth="1"/>
  </cols>
  <sheetData>
    <row r="1" spans="1:10">
      <c r="A1" s="1" t="s">
        <v>87</v>
      </c>
      <c r="I1" s="7" t="s">
        <v>28</v>
      </c>
    </row>
    <row r="2" spans="1:10" ht="18.75" customHeight="1">
      <c r="A2" s="140" t="s">
        <v>88</v>
      </c>
      <c r="B2" s="142" t="s">
        <v>89</v>
      </c>
      <c r="C2" s="143"/>
      <c r="D2" s="144" t="s">
        <v>90</v>
      </c>
      <c r="E2" s="145"/>
      <c r="F2" s="145"/>
      <c r="G2" s="146"/>
      <c r="H2" s="155" t="s">
        <v>91</v>
      </c>
      <c r="I2" s="156"/>
    </row>
    <row r="3" spans="1:10" ht="37.5">
      <c r="A3" s="141"/>
      <c r="B3" s="9" t="s">
        <v>92</v>
      </c>
      <c r="C3" s="3" t="s">
        <v>93</v>
      </c>
      <c r="D3" s="144" t="s">
        <v>92</v>
      </c>
      <c r="E3" s="146"/>
      <c r="F3" s="144" t="s">
        <v>93</v>
      </c>
      <c r="G3" s="146"/>
      <c r="H3" s="157"/>
      <c r="I3" s="158"/>
    </row>
    <row r="4" spans="1:10">
      <c r="A4" s="10" t="s">
        <v>94</v>
      </c>
      <c r="B4" s="13"/>
      <c r="C4" s="13"/>
      <c r="D4" s="147"/>
      <c r="E4" s="148"/>
      <c r="F4" s="147"/>
      <c r="G4" s="148"/>
      <c r="H4" s="147"/>
      <c r="I4" s="148"/>
    </row>
    <row r="5" spans="1:10">
      <c r="A5" s="5" t="s">
        <v>95</v>
      </c>
      <c r="B5" s="99">
        <v>77111900</v>
      </c>
      <c r="C5" s="99">
        <v>0</v>
      </c>
      <c r="D5" s="149">
        <v>9007700</v>
      </c>
      <c r="E5" s="150"/>
      <c r="F5" s="149">
        <v>0</v>
      </c>
      <c r="G5" s="150"/>
      <c r="H5" s="147">
        <f>+B5+D5</f>
        <v>86119600</v>
      </c>
      <c r="I5" s="148"/>
    </row>
    <row r="6" spans="1:10">
      <c r="A6" s="5" t="s">
        <v>96</v>
      </c>
      <c r="B6" s="99">
        <v>1258846</v>
      </c>
      <c r="C6" s="99">
        <v>0</v>
      </c>
      <c r="D6" s="149">
        <v>807904</v>
      </c>
      <c r="E6" s="150"/>
      <c r="F6" s="149">
        <v>0</v>
      </c>
      <c r="G6" s="150"/>
      <c r="H6" s="147">
        <f>+B6+D6</f>
        <v>2066750</v>
      </c>
      <c r="I6" s="148"/>
    </row>
    <row r="7" spans="1:10">
      <c r="A7" s="5" t="s">
        <v>290</v>
      </c>
      <c r="B7" s="99">
        <v>493010000</v>
      </c>
      <c r="C7" s="99">
        <v>0</v>
      </c>
      <c r="D7" s="149">
        <v>54870000</v>
      </c>
      <c r="E7" s="150"/>
      <c r="F7" s="149">
        <v>0</v>
      </c>
      <c r="G7" s="150"/>
      <c r="H7" s="147">
        <f>+B7+D7</f>
        <v>547880000</v>
      </c>
      <c r="I7" s="148"/>
    </row>
    <row r="8" spans="1:10">
      <c r="A8" s="2" t="s">
        <v>19</v>
      </c>
      <c r="B8" s="6">
        <f>SUM(B4:B7)</f>
        <v>571380746</v>
      </c>
      <c r="C8" s="6">
        <f t="shared" ref="C8:I8" si="0">SUM(C4:C7)</f>
        <v>0</v>
      </c>
      <c r="D8" s="151">
        <f t="shared" si="0"/>
        <v>64685604</v>
      </c>
      <c r="E8" s="152">
        <f t="shared" si="0"/>
        <v>0</v>
      </c>
      <c r="F8" s="151">
        <f t="shared" si="0"/>
        <v>0</v>
      </c>
      <c r="G8" s="152">
        <f t="shared" si="0"/>
        <v>0</v>
      </c>
      <c r="H8" s="151">
        <f t="shared" si="0"/>
        <v>636066350</v>
      </c>
      <c r="I8" s="152">
        <f t="shared" si="0"/>
        <v>0</v>
      </c>
    </row>
    <row r="10" spans="1:10">
      <c r="A10" s="1" t="s">
        <v>97</v>
      </c>
      <c r="C10" s="7" t="s">
        <v>28</v>
      </c>
      <c r="E10" s="1" t="s">
        <v>102</v>
      </c>
      <c r="F10" s="1"/>
      <c r="I10" s="7" t="s">
        <v>28</v>
      </c>
    </row>
    <row r="11" spans="1:10" ht="56.25" customHeight="1">
      <c r="A11" s="25" t="s">
        <v>88</v>
      </c>
      <c r="B11" s="9" t="s">
        <v>92</v>
      </c>
      <c r="C11" s="3" t="s">
        <v>93</v>
      </c>
      <c r="E11" s="153" t="s">
        <v>88</v>
      </c>
      <c r="F11" s="154"/>
      <c r="G11" s="142" t="s">
        <v>92</v>
      </c>
      <c r="H11" s="143"/>
      <c r="I11" s="144" t="s">
        <v>93</v>
      </c>
      <c r="J11" s="146"/>
    </row>
    <row r="12" spans="1:10">
      <c r="A12" s="14" t="s">
        <v>98</v>
      </c>
      <c r="B12" s="13"/>
      <c r="C12" s="13"/>
      <c r="E12" s="161" t="s">
        <v>98</v>
      </c>
      <c r="F12" s="162"/>
      <c r="G12" s="159"/>
      <c r="H12" s="160"/>
      <c r="I12" s="147"/>
      <c r="J12" s="148"/>
    </row>
    <row r="13" spans="1:10">
      <c r="A13" s="14" t="s">
        <v>99</v>
      </c>
      <c r="B13" s="13"/>
      <c r="C13" s="13"/>
      <c r="E13" s="161" t="s">
        <v>99</v>
      </c>
      <c r="F13" s="162"/>
      <c r="G13" s="159"/>
      <c r="H13" s="160"/>
      <c r="I13" s="147"/>
      <c r="J13" s="148"/>
    </row>
    <row r="14" spans="1:10">
      <c r="A14" s="5" t="s">
        <v>95</v>
      </c>
      <c r="B14" s="99">
        <v>3461000</v>
      </c>
      <c r="C14" s="99">
        <v>0</v>
      </c>
      <c r="E14" s="163" t="s">
        <v>95</v>
      </c>
      <c r="F14" s="164"/>
      <c r="G14" s="149">
        <v>1116500</v>
      </c>
      <c r="H14" s="150"/>
      <c r="I14" s="149">
        <v>0</v>
      </c>
      <c r="J14" s="150"/>
    </row>
    <row r="15" spans="1:10">
      <c r="A15" s="5" t="s">
        <v>96</v>
      </c>
      <c r="B15" s="99">
        <v>13875860</v>
      </c>
      <c r="C15" s="99">
        <v>0</v>
      </c>
      <c r="E15" s="163" t="s">
        <v>96</v>
      </c>
      <c r="F15" s="164"/>
      <c r="G15" s="149">
        <v>380643</v>
      </c>
      <c r="H15" s="150"/>
      <c r="I15" s="149">
        <v>0</v>
      </c>
      <c r="J15" s="150"/>
    </row>
    <row r="16" spans="1:10">
      <c r="A16" s="26" t="s">
        <v>100</v>
      </c>
      <c r="B16" s="6">
        <f>SUM(B12:B15)</f>
        <v>17336860</v>
      </c>
      <c r="C16" s="6">
        <f>SUM(C12:C15)</f>
        <v>0</v>
      </c>
      <c r="E16" s="153" t="s">
        <v>100</v>
      </c>
      <c r="F16" s="154"/>
      <c r="G16" s="147">
        <f>SUM(G12:G15)</f>
        <v>1497143</v>
      </c>
      <c r="H16" s="148"/>
      <c r="I16" s="147">
        <f>SUM(I12:I15)</f>
        <v>0</v>
      </c>
      <c r="J16" s="148"/>
    </row>
    <row r="17" spans="1:10">
      <c r="A17" s="14" t="s">
        <v>101</v>
      </c>
      <c r="B17" s="13"/>
      <c r="C17" s="13"/>
      <c r="E17" s="161" t="s">
        <v>101</v>
      </c>
      <c r="F17" s="162"/>
      <c r="G17" s="147"/>
      <c r="H17" s="148"/>
      <c r="I17" s="147"/>
      <c r="J17" s="148"/>
    </row>
    <row r="18" spans="1:10">
      <c r="A18" s="14" t="s">
        <v>103</v>
      </c>
      <c r="B18" s="13"/>
      <c r="C18" s="13"/>
      <c r="E18" s="161" t="s">
        <v>103</v>
      </c>
      <c r="F18" s="162"/>
      <c r="G18" s="147"/>
      <c r="H18" s="148"/>
      <c r="I18" s="147"/>
      <c r="J18" s="148"/>
    </row>
    <row r="19" spans="1:10">
      <c r="A19" s="5" t="s">
        <v>104</v>
      </c>
      <c r="B19" s="99">
        <v>47275867</v>
      </c>
      <c r="C19" s="99">
        <v>9002330</v>
      </c>
      <c r="E19" s="163" t="s">
        <v>104</v>
      </c>
      <c r="F19" s="164"/>
      <c r="G19" s="149">
        <v>11541523</v>
      </c>
      <c r="H19" s="150"/>
      <c r="I19" s="149">
        <v>2197751</v>
      </c>
      <c r="J19" s="150"/>
    </row>
    <row r="20" spans="1:10">
      <c r="A20" s="5" t="s">
        <v>105</v>
      </c>
      <c r="B20" s="99">
        <v>77709444</v>
      </c>
      <c r="C20" s="99">
        <v>42924511</v>
      </c>
      <c r="E20" s="163" t="s">
        <v>105</v>
      </c>
      <c r="F20" s="164"/>
      <c r="G20" s="149">
        <v>24656879</v>
      </c>
      <c r="H20" s="150"/>
      <c r="I20" s="149">
        <v>13619767</v>
      </c>
      <c r="J20" s="150"/>
    </row>
    <row r="21" spans="1:10">
      <c r="A21" s="5" t="s">
        <v>106</v>
      </c>
      <c r="B21" s="99">
        <v>5073706</v>
      </c>
      <c r="C21" s="99">
        <v>880941</v>
      </c>
      <c r="E21" s="163" t="s">
        <v>106</v>
      </c>
      <c r="F21" s="164"/>
      <c r="G21" s="149">
        <v>2519100</v>
      </c>
      <c r="H21" s="150"/>
      <c r="I21" s="149">
        <v>437388</v>
      </c>
      <c r="J21" s="150"/>
    </row>
    <row r="22" spans="1:10">
      <c r="A22" s="5" t="s">
        <v>107</v>
      </c>
      <c r="B22" s="99">
        <v>5256239</v>
      </c>
      <c r="C22" s="99">
        <v>990970</v>
      </c>
      <c r="E22" s="163" t="s">
        <v>107</v>
      </c>
      <c r="F22" s="164"/>
      <c r="G22" s="149">
        <v>1495641</v>
      </c>
      <c r="H22" s="150"/>
      <c r="I22" s="149">
        <v>281977</v>
      </c>
      <c r="J22" s="150"/>
    </row>
    <row r="23" spans="1:10">
      <c r="A23" s="10" t="s">
        <v>108</v>
      </c>
      <c r="B23" s="13"/>
      <c r="C23" s="13"/>
      <c r="E23" s="165" t="s">
        <v>108</v>
      </c>
      <c r="F23" s="166"/>
      <c r="G23" s="147"/>
      <c r="H23" s="148"/>
      <c r="I23" s="147"/>
      <c r="J23" s="148"/>
    </row>
    <row r="24" spans="1:10">
      <c r="A24" s="5" t="s">
        <v>110</v>
      </c>
      <c r="B24" s="99">
        <v>3456000</v>
      </c>
      <c r="C24" s="99">
        <v>210486</v>
      </c>
      <c r="E24" s="163" t="s">
        <v>110</v>
      </c>
      <c r="F24" s="164"/>
      <c r="G24" s="149">
        <v>4001000</v>
      </c>
      <c r="H24" s="150"/>
      <c r="I24" s="149">
        <v>243679</v>
      </c>
      <c r="J24" s="150"/>
    </row>
    <row r="25" spans="1:10">
      <c r="A25" s="26" t="s">
        <v>100</v>
      </c>
      <c r="B25" s="6">
        <f>SUM(B19:B24)</f>
        <v>138771256</v>
      </c>
      <c r="C25" s="6">
        <f>SUM(C19:C24)</f>
        <v>54009238</v>
      </c>
      <c r="E25" s="153" t="s">
        <v>100</v>
      </c>
      <c r="F25" s="154"/>
      <c r="G25" s="147">
        <f>SUM(G19:G24)</f>
        <v>44214143</v>
      </c>
      <c r="H25" s="148"/>
      <c r="I25" s="147">
        <f>SUM(I19:I24)</f>
        <v>16780562</v>
      </c>
      <c r="J25" s="148"/>
    </row>
    <row r="26" spans="1:10">
      <c r="A26" s="26" t="s">
        <v>19</v>
      </c>
      <c r="B26" s="6">
        <f>+B16+B25</f>
        <v>156108116</v>
      </c>
      <c r="C26" s="6">
        <f>+C16+C25</f>
        <v>54009238</v>
      </c>
      <c r="E26" s="153" t="s">
        <v>19</v>
      </c>
      <c r="F26" s="154"/>
      <c r="G26" s="147">
        <f>+G16+G25</f>
        <v>45711286</v>
      </c>
      <c r="H26" s="148"/>
      <c r="I26" s="147">
        <f>+I16+I25</f>
        <v>16780562</v>
      </c>
      <c r="J26" s="148"/>
    </row>
  </sheetData>
  <mergeCells count="69">
    <mergeCell ref="I24:J24"/>
    <mergeCell ref="I25:J25"/>
    <mergeCell ref="I26:J26"/>
    <mergeCell ref="I19:J19"/>
    <mergeCell ref="I20:J20"/>
    <mergeCell ref="I21:J21"/>
    <mergeCell ref="I22:J22"/>
    <mergeCell ref="I23:J23"/>
    <mergeCell ref="I14:J14"/>
    <mergeCell ref="I15:J15"/>
    <mergeCell ref="I16:J16"/>
    <mergeCell ref="I17:J17"/>
    <mergeCell ref="I18:J18"/>
    <mergeCell ref="E24:F24"/>
    <mergeCell ref="E25:F25"/>
    <mergeCell ref="E26:F26"/>
    <mergeCell ref="G14:H14"/>
    <mergeCell ref="G15:H15"/>
    <mergeCell ref="G16:H16"/>
    <mergeCell ref="G17:H17"/>
    <mergeCell ref="G18:H18"/>
    <mergeCell ref="G19:H19"/>
    <mergeCell ref="G20:H20"/>
    <mergeCell ref="G21:H21"/>
    <mergeCell ref="G22:H22"/>
    <mergeCell ref="G23:H23"/>
    <mergeCell ref="G24:H24"/>
    <mergeCell ref="G25:H25"/>
    <mergeCell ref="G26:H26"/>
    <mergeCell ref="E19:F19"/>
    <mergeCell ref="E20:F20"/>
    <mergeCell ref="E21:F21"/>
    <mergeCell ref="E22:F22"/>
    <mergeCell ref="E23:F23"/>
    <mergeCell ref="E14:F14"/>
    <mergeCell ref="E15:F15"/>
    <mergeCell ref="E16:F16"/>
    <mergeCell ref="E17:F17"/>
    <mergeCell ref="E18:F18"/>
    <mergeCell ref="G12:H12"/>
    <mergeCell ref="G13:H13"/>
    <mergeCell ref="E12:F12"/>
    <mergeCell ref="E13:F13"/>
    <mergeCell ref="I12:J12"/>
    <mergeCell ref="I13:J13"/>
    <mergeCell ref="H2:I3"/>
    <mergeCell ref="H4:I4"/>
    <mergeCell ref="H5:I5"/>
    <mergeCell ref="H6:I6"/>
    <mergeCell ref="H8:I8"/>
    <mergeCell ref="D4:E4"/>
    <mergeCell ref="D5:E5"/>
    <mergeCell ref="D6:E6"/>
    <mergeCell ref="D8:E8"/>
    <mergeCell ref="E11:F11"/>
    <mergeCell ref="F4:G4"/>
    <mergeCell ref="F5:G5"/>
    <mergeCell ref="F6:G6"/>
    <mergeCell ref="F8:G8"/>
    <mergeCell ref="G11:H11"/>
    <mergeCell ref="D7:E7"/>
    <mergeCell ref="F7:G7"/>
    <mergeCell ref="H7:I7"/>
    <mergeCell ref="I11:J11"/>
    <mergeCell ref="A2:A3"/>
    <mergeCell ref="B2:C2"/>
    <mergeCell ref="D2:G2"/>
    <mergeCell ref="D3:E3"/>
    <mergeCell ref="F3:G3"/>
  </mergeCells>
  <phoneticPr fontId="4"/>
  <pageMargins left="0.7" right="0.7" top="0.75" bottom="0.75" header="0.3" footer="0.3"/>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topLeftCell="A7" workbookViewId="0">
      <selection activeCell="A48" sqref="A48"/>
    </sheetView>
  </sheetViews>
  <sheetFormatPr defaultRowHeight="18.75"/>
  <cols>
    <col min="1" max="1" width="17.25" customWidth="1"/>
    <col min="2" max="12" width="14.375" customWidth="1"/>
  </cols>
  <sheetData>
    <row r="1" spans="1:8">
      <c r="A1" t="s">
        <v>112</v>
      </c>
    </row>
    <row r="2" spans="1:8">
      <c r="A2" s="1" t="s">
        <v>113</v>
      </c>
      <c r="G2" s="7"/>
      <c r="H2" s="7" t="s">
        <v>28</v>
      </c>
    </row>
    <row r="3" spans="1:8" ht="18.75" customHeight="1">
      <c r="A3" s="140" t="s">
        <v>60</v>
      </c>
      <c r="B3" s="155" t="s">
        <v>114</v>
      </c>
      <c r="C3" s="96"/>
      <c r="D3" s="174" t="s">
        <v>115</v>
      </c>
      <c r="E3" s="172" t="s">
        <v>116</v>
      </c>
      <c r="F3" s="172" t="s">
        <v>117</v>
      </c>
      <c r="G3" s="172" t="s">
        <v>118</v>
      </c>
      <c r="H3" s="172" t="s">
        <v>278</v>
      </c>
    </row>
    <row r="4" spans="1:8">
      <c r="A4" s="141"/>
      <c r="B4" s="157"/>
      <c r="C4" s="46" t="s">
        <v>119</v>
      </c>
      <c r="D4" s="175"/>
      <c r="E4" s="173"/>
      <c r="F4" s="173"/>
      <c r="G4" s="173"/>
      <c r="H4" s="173"/>
    </row>
    <row r="5" spans="1:8">
      <c r="A5" s="10" t="s">
        <v>126</v>
      </c>
      <c r="B5" s="6"/>
      <c r="C5" s="16"/>
      <c r="D5" s="17"/>
      <c r="E5" s="6"/>
      <c r="F5" s="6"/>
      <c r="G5" s="6"/>
      <c r="H5" s="6"/>
    </row>
    <row r="6" spans="1:8">
      <c r="A6" s="5" t="s">
        <v>120</v>
      </c>
      <c r="B6" s="6">
        <f>+B32+B58</f>
        <v>231404581</v>
      </c>
      <c r="C6" s="16">
        <f t="shared" ref="C6:G6" si="0">+C32+C58</f>
        <v>53232770</v>
      </c>
      <c r="D6" s="17">
        <f t="shared" si="0"/>
        <v>82698863</v>
      </c>
      <c r="E6" s="6">
        <f t="shared" si="0"/>
        <v>82553718</v>
      </c>
      <c r="F6" s="6">
        <f t="shared" si="0"/>
        <v>63752000</v>
      </c>
      <c r="G6" s="6">
        <f t="shared" si="0"/>
        <v>2400000</v>
      </c>
      <c r="H6" s="6">
        <f>+K32+K58</f>
        <v>0</v>
      </c>
    </row>
    <row r="7" spans="1:8">
      <c r="A7" s="5" t="s">
        <v>121</v>
      </c>
      <c r="B7" s="6">
        <f>+B33+B59</f>
        <v>53482189</v>
      </c>
      <c r="C7" s="16">
        <f t="shared" ref="C7:G11" si="1">+C33+C59</f>
        <v>13003164</v>
      </c>
      <c r="D7" s="17">
        <f t="shared" si="1"/>
        <v>30065293</v>
      </c>
      <c r="E7" s="6">
        <f t="shared" si="1"/>
        <v>23416896</v>
      </c>
      <c r="F7" s="6">
        <f t="shared" si="1"/>
        <v>0</v>
      </c>
      <c r="G7" s="6">
        <f t="shared" si="1"/>
        <v>0</v>
      </c>
      <c r="H7" s="6">
        <f t="shared" ref="H7:H11" si="2">+K33+K59</f>
        <v>0</v>
      </c>
    </row>
    <row r="8" spans="1:8">
      <c r="A8" s="5" t="s">
        <v>122</v>
      </c>
      <c r="B8" s="6">
        <f t="shared" ref="B8:B11" si="3">+B34+B60</f>
        <v>317935819</v>
      </c>
      <c r="C8" s="16">
        <f t="shared" si="1"/>
        <v>28857064</v>
      </c>
      <c r="D8" s="17">
        <f t="shared" si="1"/>
        <v>317935819</v>
      </c>
      <c r="E8" s="6">
        <f t="shared" si="1"/>
        <v>0</v>
      </c>
      <c r="F8" s="6">
        <f t="shared" si="1"/>
        <v>0</v>
      </c>
      <c r="G8" s="6">
        <f t="shared" si="1"/>
        <v>0</v>
      </c>
      <c r="H8" s="6">
        <f t="shared" si="2"/>
        <v>0</v>
      </c>
    </row>
    <row r="9" spans="1:8">
      <c r="A9" s="5" t="s">
        <v>123</v>
      </c>
      <c r="B9" s="6">
        <f t="shared" si="3"/>
        <v>664835280</v>
      </c>
      <c r="C9" s="16">
        <f t="shared" si="1"/>
        <v>180199121</v>
      </c>
      <c r="D9" s="17">
        <f t="shared" si="1"/>
        <v>497710280</v>
      </c>
      <c r="E9" s="6">
        <f t="shared" si="1"/>
        <v>0</v>
      </c>
      <c r="F9" s="6">
        <f t="shared" si="1"/>
        <v>160900000</v>
      </c>
      <c r="G9" s="6">
        <f t="shared" si="1"/>
        <v>6225000</v>
      </c>
      <c r="H9" s="6">
        <f t="shared" si="2"/>
        <v>0</v>
      </c>
    </row>
    <row r="10" spans="1:8">
      <c r="A10" s="5" t="s">
        <v>124</v>
      </c>
      <c r="B10" s="6">
        <f t="shared" si="3"/>
        <v>11579275367</v>
      </c>
      <c r="C10" s="16">
        <f t="shared" si="1"/>
        <v>1586837784</v>
      </c>
      <c r="D10" s="17">
        <f t="shared" si="1"/>
        <v>195985353</v>
      </c>
      <c r="E10" s="6">
        <f t="shared" si="1"/>
        <v>882571956</v>
      </c>
      <c r="F10" s="6">
        <f t="shared" si="1"/>
        <v>4301004000</v>
      </c>
      <c r="G10" s="6">
        <f t="shared" si="1"/>
        <v>4165414000</v>
      </c>
      <c r="H10" s="6">
        <f t="shared" si="2"/>
        <v>2034300058</v>
      </c>
    </row>
    <row r="11" spans="1:8">
      <c r="A11" s="5" t="s">
        <v>125</v>
      </c>
      <c r="B11" s="6">
        <f t="shared" si="3"/>
        <v>9471364102</v>
      </c>
      <c r="C11" s="16">
        <f t="shared" si="1"/>
        <v>1139998353</v>
      </c>
      <c r="D11" s="17">
        <f t="shared" si="1"/>
        <v>8833427783</v>
      </c>
      <c r="E11" s="6">
        <f t="shared" si="1"/>
        <v>627748819</v>
      </c>
      <c r="F11" s="6">
        <f t="shared" si="1"/>
        <v>0</v>
      </c>
      <c r="G11" s="6">
        <f t="shared" si="1"/>
        <v>10187500</v>
      </c>
      <c r="H11" s="6">
        <f t="shared" si="2"/>
        <v>0</v>
      </c>
    </row>
    <row r="12" spans="1:8">
      <c r="A12" s="10" t="s">
        <v>127</v>
      </c>
      <c r="B12" s="6"/>
      <c r="C12" s="16"/>
      <c r="D12" s="17"/>
      <c r="E12" s="6"/>
      <c r="F12" s="6"/>
      <c r="G12" s="6"/>
      <c r="H12" s="6"/>
    </row>
    <row r="13" spans="1:8">
      <c r="A13" s="5" t="s">
        <v>128</v>
      </c>
      <c r="B13" s="6">
        <f>+B39+B65</f>
        <v>8539635336</v>
      </c>
      <c r="C13" s="16">
        <f t="shared" ref="C13:G13" si="4">+C39+C65</f>
        <v>606649392</v>
      </c>
      <c r="D13" s="17">
        <f t="shared" si="4"/>
        <v>6274412073</v>
      </c>
      <c r="E13" s="6">
        <f t="shared" si="4"/>
        <v>1449492758</v>
      </c>
      <c r="F13" s="6">
        <f t="shared" si="4"/>
        <v>475613184</v>
      </c>
      <c r="G13" s="6">
        <f t="shared" si="4"/>
        <v>340117321</v>
      </c>
      <c r="H13" s="6">
        <f>+K39+K65</f>
        <v>0</v>
      </c>
    </row>
    <row r="14" spans="1:8">
      <c r="A14" s="5" t="s">
        <v>129</v>
      </c>
      <c r="B14" s="6">
        <f>+B40+B66</f>
        <v>78931538</v>
      </c>
      <c r="C14" s="16">
        <f t="shared" ref="C14:G14" si="5">+C40+C66</f>
        <v>19237430</v>
      </c>
      <c r="D14" s="17">
        <f t="shared" si="5"/>
        <v>78931538</v>
      </c>
      <c r="E14" s="6">
        <f t="shared" si="5"/>
        <v>0</v>
      </c>
      <c r="F14" s="6">
        <f t="shared" si="5"/>
        <v>0</v>
      </c>
      <c r="G14" s="6">
        <f t="shared" si="5"/>
        <v>0</v>
      </c>
      <c r="H14" s="6">
        <f>+K40+K66</f>
        <v>0</v>
      </c>
    </row>
    <row r="15" spans="1:8">
      <c r="A15" s="5" t="s">
        <v>130</v>
      </c>
      <c r="B15" s="6">
        <f>+B41+B67+B42+B68</f>
        <v>0</v>
      </c>
      <c r="C15" s="16">
        <f t="shared" ref="C15:G15" si="6">+C41+C67+C42+C68</f>
        <v>0</v>
      </c>
      <c r="D15" s="17">
        <f t="shared" si="6"/>
        <v>0</v>
      </c>
      <c r="E15" s="6">
        <f>+E41+E67+E42+E68</f>
        <v>0</v>
      </c>
      <c r="F15" s="6">
        <f t="shared" si="6"/>
        <v>0</v>
      </c>
      <c r="G15" s="6">
        <f t="shared" si="6"/>
        <v>0</v>
      </c>
      <c r="H15" s="6">
        <f>+K41+K42+K67+K68</f>
        <v>0</v>
      </c>
    </row>
    <row r="16" spans="1:8">
      <c r="A16" s="2" t="s">
        <v>19</v>
      </c>
      <c r="B16" s="6">
        <f>SUM(B6:B15)</f>
        <v>30936864212</v>
      </c>
      <c r="C16" s="16">
        <f t="shared" ref="C16:G16" si="7">SUM(C6:C15)</f>
        <v>3628015078</v>
      </c>
      <c r="D16" s="17">
        <f t="shared" si="7"/>
        <v>16311167002</v>
      </c>
      <c r="E16" s="6">
        <f t="shared" si="7"/>
        <v>3065784147</v>
      </c>
      <c r="F16" s="6">
        <f t="shared" si="7"/>
        <v>5001269184</v>
      </c>
      <c r="G16" s="6">
        <f t="shared" si="7"/>
        <v>4524343821</v>
      </c>
      <c r="H16" s="6">
        <f>SUM(H6:H15)</f>
        <v>2034300058</v>
      </c>
    </row>
    <row r="18" spans="1:11">
      <c r="A18" s="1" t="s">
        <v>131</v>
      </c>
      <c r="I18" s="7" t="s">
        <v>140</v>
      </c>
    </row>
    <row r="19" spans="1:11" ht="37.5">
      <c r="A19" s="18" t="s">
        <v>132</v>
      </c>
      <c r="B19" s="19" t="s">
        <v>133</v>
      </c>
      <c r="C19" s="3" t="s">
        <v>134</v>
      </c>
      <c r="D19" s="3" t="s">
        <v>135</v>
      </c>
      <c r="E19" s="3" t="s">
        <v>136</v>
      </c>
      <c r="F19" s="3" t="s">
        <v>137</v>
      </c>
      <c r="G19" s="3" t="s">
        <v>138</v>
      </c>
      <c r="H19" s="2" t="s">
        <v>139</v>
      </c>
      <c r="I19" s="3" t="s">
        <v>152</v>
      </c>
    </row>
    <row r="20" spans="1:11">
      <c r="A20" s="16">
        <f>SUM(B20:H20)</f>
        <v>30936864212</v>
      </c>
      <c r="B20" s="81">
        <f>+B47+B73</f>
        <v>29002936630</v>
      </c>
      <c r="C20" s="62">
        <f t="shared" ref="C20:H20" si="8">+C47+C73</f>
        <v>1343558466</v>
      </c>
      <c r="D20" s="62">
        <f t="shared" si="8"/>
        <v>323979407</v>
      </c>
      <c r="E20" s="62">
        <f t="shared" si="8"/>
        <v>86277245</v>
      </c>
      <c r="F20" s="62">
        <f t="shared" si="8"/>
        <v>92410873</v>
      </c>
      <c r="G20" s="62">
        <f t="shared" si="8"/>
        <v>35582169</v>
      </c>
      <c r="H20" s="62">
        <f t="shared" si="8"/>
        <v>52119422</v>
      </c>
      <c r="I20" s="130">
        <f>ROUND((A47*I47+A73*I73)/(A47+A73),2)</f>
        <v>0.51</v>
      </c>
    </row>
    <row r="22" spans="1:11">
      <c r="A22" s="1" t="s">
        <v>141</v>
      </c>
      <c r="J22" s="7" t="s">
        <v>142</v>
      </c>
    </row>
    <row r="23" spans="1:11" ht="37.5">
      <c r="A23" s="18" t="s">
        <v>132</v>
      </c>
      <c r="B23" s="20" t="s">
        <v>143</v>
      </c>
      <c r="C23" s="3" t="s">
        <v>144</v>
      </c>
      <c r="D23" s="3" t="s">
        <v>145</v>
      </c>
      <c r="E23" s="3" t="s">
        <v>146</v>
      </c>
      <c r="F23" s="3" t="s">
        <v>147</v>
      </c>
      <c r="G23" s="3" t="s">
        <v>148</v>
      </c>
      <c r="H23" s="3" t="s">
        <v>149</v>
      </c>
      <c r="I23" s="3" t="s">
        <v>150</v>
      </c>
      <c r="J23" s="2" t="s">
        <v>151</v>
      </c>
    </row>
    <row r="24" spans="1:11">
      <c r="A24" s="16">
        <f>SUM(B24:J24)</f>
        <v>30936864212</v>
      </c>
      <c r="B24" s="81">
        <f t="shared" ref="B24:J24" si="9">+B51+B77</f>
        <v>3628015078</v>
      </c>
      <c r="C24" s="62">
        <f t="shared" si="9"/>
        <v>3646528432</v>
      </c>
      <c r="D24" s="62">
        <f t="shared" si="9"/>
        <v>3443300616</v>
      </c>
      <c r="E24" s="62">
        <f t="shared" si="9"/>
        <v>3133106010</v>
      </c>
      <c r="F24" s="62">
        <f t="shared" si="9"/>
        <v>2584049137</v>
      </c>
      <c r="G24" s="62">
        <f t="shared" si="9"/>
        <v>8687956464</v>
      </c>
      <c r="H24" s="62">
        <f t="shared" si="9"/>
        <v>5059360438</v>
      </c>
      <c r="I24" s="62">
        <f t="shared" si="9"/>
        <v>754548037</v>
      </c>
      <c r="J24" s="62">
        <f t="shared" si="9"/>
        <v>0</v>
      </c>
    </row>
    <row r="26" spans="1:11">
      <c r="A26" t="s">
        <v>274</v>
      </c>
    </row>
    <row r="27" spans="1:11">
      <c r="A27" t="s">
        <v>275</v>
      </c>
    </row>
    <row r="28" spans="1:11">
      <c r="A28" s="102" t="s">
        <v>299</v>
      </c>
      <c r="B28" s="102"/>
      <c r="C28" s="102"/>
      <c r="D28" s="102"/>
      <c r="E28" s="102"/>
      <c r="F28" s="102"/>
      <c r="G28" s="102"/>
      <c r="H28" s="102"/>
      <c r="I28" s="102"/>
      <c r="J28" s="102"/>
      <c r="K28" s="103" t="s">
        <v>300</v>
      </c>
    </row>
    <row r="29" spans="1:11">
      <c r="A29" s="140" t="s">
        <v>60</v>
      </c>
      <c r="B29" s="169" t="s">
        <v>301</v>
      </c>
      <c r="C29" s="104"/>
      <c r="D29" s="171" t="s">
        <v>302</v>
      </c>
      <c r="E29" s="167" t="s">
        <v>313</v>
      </c>
      <c r="F29" s="167" t="s">
        <v>303</v>
      </c>
      <c r="G29" s="167" t="s">
        <v>314</v>
      </c>
      <c r="H29" s="168" t="s">
        <v>304</v>
      </c>
      <c r="I29" s="105"/>
      <c r="J29" s="106"/>
      <c r="K29" s="167" t="s">
        <v>305</v>
      </c>
    </row>
    <row r="30" spans="1:11">
      <c r="A30" s="141"/>
      <c r="B30" s="170"/>
      <c r="C30" s="107" t="s">
        <v>306</v>
      </c>
      <c r="D30" s="171"/>
      <c r="E30" s="167"/>
      <c r="F30" s="167"/>
      <c r="G30" s="167"/>
      <c r="H30" s="167"/>
      <c r="I30" s="110" t="s">
        <v>307</v>
      </c>
      <c r="J30" s="110" t="s">
        <v>308</v>
      </c>
      <c r="K30" s="167"/>
    </row>
    <row r="31" spans="1:11">
      <c r="A31" s="10" t="s">
        <v>126</v>
      </c>
      <c r="B31" s="112">
        <v>22248061231</v>
      </c>
      <c r="C31" s="113">
        <v>2998173442</v>
      </c>
      <c r="D31" s="114">
        <v>9887587284</v>
      </c>
      <c r="E31" s="112">
        <v>1616291389</v>
      </c>
      <c r="F31" s="112">
        <v>4525656000</v>
      </c>
      <c r="G31" s="112">
        <v>4184226500</v>
      </c>
      <c r="H31" s="112">
        <v>0</v>
      </c>
      <c r="I31" s="112">
        <v>0</v>
      </c>
      <c r="J31" s="113">
        <v>0</v>
      </c>
      <c r="K31" s="112">
        <v>2034300058</v>
      </c>
    </row>
    <row r="32" spans="1:11">
      <c r="A32" s="5" t="s">
        <v>120</v>
      </c>
      <c r="B32" s="112">
        <v>231404581</v>
      </c>
      <c r="C32" s="113">
        <v>53232770</v>
      </c>
      <c r="D32" s="114">
        <v>82698863</v>
      </c>
      <c r="E32" s="112">
        <v>82553718</v>
      </c>
      <c r="F32" s="112">
        <v>63752000</v>
      </c>
      <c r="G32" s="112">
        <v>2400000</v>
      </c>
      <c r="H32" s="112">
        <v>0</v>
      </c>
      <c r="I32" s="112">
        <v>0</v>
      </c>
      <c r="J32" s="113">
        <v>0</v>
      </c>
      <c r="K32" s="112">
        <v>0</v>
      </c>
    </row>
    <row r="33" spans="1:11">
      <c r="A33" s="5" t="s">
        <v>121</v>
      </c>
      <c r="B33" s="112">
        <v>53482189</v>
      </c>
      <c r="C33" s="113">
        <v>13003164</v>
      </c>
      <c r="D33" s="114">
        <v>30065293</v>
      </c>
      <c r="E33" s="112">
        <v>23416896</v>
      </c>
      <c r="F33" s="112">
        <v>0</v>
      </c>
      <c r="G33" s="112">
        <v>0</v>
      </c>
      <c r="H33" s="112">
        <v>0</v>
      </c>
      <c r="I33" s="112">
        <v>0</v>
      </c>
      <c r="J33" s="112">
        <v>0</v>
      </c>
      <c r="K33" s="112">
        <v>0</v>
      </c>
    </row>
    <row r="34" spans="1:11">
      <c r="A34" s="5" t="s">
        <v>122</v>
      </c>
      <c r="B34" s="112">
        <v>317935819</v>
      </c>
      <c r="C34" s="113">
        <v>28857064</v>
      </c>
      <c r="D34" s="114">
        <v>317935819</v>
      </c>
      <c r="E34" s="112">
        <v>0</v>
      </c>
      <c r="F34" s="112">
        <v>0</v>
      </c>
      <c r="G34" s="112">
        <v>0</v>
      </c>
      <c r="H34" s="112">
        <v>0</v>
      </c>
      <c r="I34" s="112">
        <v>0</v>
      </c>
      <c r="J34" s="112">
        <v>0</v>
      </c>
      <c r="K34" s="112">
        <v>0</v>
      </c>
    </row>
    <row r="35" spans="1:11">
      <c r="A35" s="5" t="s">
        <v>123</v>
      </c>
      <c r="B35" s="112">
        <v>664835280</v>
      </c>
      <c r="C35" s="113">
        <v>180199121</v>
      </c>
      <c r="D35" s="114">
        <v>497710280</v>
      </c>
      <c r="E35" s="112">
        <v>0</v>
      </c>
      <c r="F35" s="112">
        <v>160900000</v>
      </c>
      <c r="G35" s="112">
        <v>6225000</v>
      </c>
      <c r="H35" s="112">
        <v>0</v>
      </c>
      <c r="I35" s="112">
        <v>0</v>
      </c>
      <c r="J35" s="112">
        <v>0</v>
      </c>
      <c r="K35" s="112">
        <v>0</v>
      </c>
    </row>
    <row r="36" spans="1:11">
      <c r="A36" s="5" t="s">
        <v>124</v>
      </c>
      <c r="B36" s="112">
        <v>11579275367</v>
      </c>
      <c r="C36" s="113">
        <v>1586837784</v>
      </c>
      <c r="D36" s="114">
        <v>195985353</v>
      </c>
      <c r="E36" s="112">
        <v>882571956</v>
      </c>
      <c r="F36" s="112">
        <v>4301004000</v>
      </c>
      <c r="G36" s="112">
        <v>4165414000</v>
      </c>
      <c r="H36" s="112">
        <v>0</v>
      </c>
      <c r="I36" s="112">
        <v>0</v>
      </c>
      <c r="J36" s="112">
        <v>0</v>
      </c>
      <c r="K36" s="112">
        <v>2034300058</v>
      </c>
    </row>
    <row r="37" spans="1:11">
      <c r="A37" s="5" t="s">
        <v>125</v>
      </c>
      <c r="B37" s="112">
        <v>9401127995</v>
      </c>
      <c r="C37" s="113">
        <v>1136043539</v>
      </c>
      <c r="D37" s="114">
        <v>8763191676</v>
      </c>
      <c r="E37" s="112">
        <v>627748819</v>
      </c>
      <c r="F37" s="112">
        <v>0</v>
      </c>
      <c r="G37" s="112">
        <v>10187500</v>
      </c>
      <c r="H37" s="112">
        <v>0</v>
      </c>
      <c r="I37" s="112">
        <v>0</v>
      </c>
      <c r="J37" s="112">
        <v>0</v>
      </c>
      <c r="K37" s="112">
        <v>0</v>
      </c>
    </row>
    <row r="38" spans="1:11">
      <c r="A38" s="10" t="s">
        <v>127</v>
      </c>
      <c r="B38" s="112">
        <v>8618566874</v>
      </c>
      <c r="C38" s="113">
        <v>625886822</v>
      </c>
      <c r="D38" s="114">
        <v>6353343611</v>
      </c>
      <c r="E38" s="112">
        <v>1449492758</v>
      </c>
      <c r="F38" s="112">
        <v>475613184</v>
      </c>
      <c r="G38" s="112">
        <v>340117321</v>
      </c>
      <c r="H38" s="112">
        <v>0</v>
      </c>
      <c r="I38" s="112">
        <v>0</v>
      </c>
      <c r="J38" s="113">
        <v>0</v>
      </c>
      <c r="K38" s="112">
        <v>0</v>
      </c>
    </row>
    <row r="39" spans="1:11">
      <c r="A39" s="5" t="s">
        <v>128</v>
      </c>
      <c r="B39" s="112">
        <v>8539635336</v>
      </c>
      <c r="C39" s="113">
        <v>606649392</v>
      </c>
      <c r="D39" s="114">
        <v>6274412073</v>
      </c>
      <c r="E39" s="112">
        <v>1449492758</v>
      </c>
      <c r="F39" s="112">
        <v>475613184</v>
      </c>
      <c r="G39" s="112">
        <v>340117321</v>
      </c>
      <c r="H39" s="112">
        <v>0</v>
      </c>
      <c r="I39" s="112">
        <v>0</v>
      </c>
      <c r="J39" s="113">
        <v>0</v>
      </c>
      <c r="K39" s="112">
        <v>0</v>
      </c>
    </row>
    <row r="40" spans="1:11">
      <c r="A40" s="5" t="s">
        <v>129</v>
      </c>
      <c r="B40" s="112">
        <v>78931538</v>
      </c>
      <c r="C40" s="113">
        <v>19237430</v>
      </c>
      <c r="D40" s="114">
        <v>78931538</v>
      </c>
      <c r="E40" s="112">
        <v>0</v>
      </c>
      <c r="F40" s="112">
        <v>0</v>
      </c>
      <c r="G40" s="112">
        <v>0</v>
      </c>
      <c r="H40" s="112">
        <v>0</v>
      </c>
      <c r="I40" s="112">
        <v>0</v>
      </c>
      <c r="J40" s="112">
        <v>0</v>
      </c>
      <c r="K40" s="112">
        <v>0</v>
      </c>
    </row>
    <row r="41" spans="1:11">
      <c r="A41" s="5" t="s">
        <v>310</v>
      </c>
      <c r="B41" s="112">
        <v>0</v>
      </c>
      <c r="C41" s="115">
        <v>0</v>
      </c>
      <c r="D41" s="116">
        <v>0</v>
      </c>
      <c r="E41" s="112">
        <v>0</v>
      </c>
      <c r="F41" s="112">
        <v>0</v>
      </c>
      <c r="G41" s="112">
        <v>0</v>
      </c>
      <c r="H41" s="112">
        <v>0</v>
      </c>
      <c r="I41" s="112">
        <v>0</v>
      </c>
      <c r="J41" s="112">
        <v>0</v>
      </c>
      <c r="K41" s="112">
        <v>0</v>
      </c>
    </row>
    <row r="42" spans="1:11">
      <c r="A42" s="5" t="s">
        <v>130</v>
      </c>
      <c r="B42" s="112">
        <v>0</v>
      </c>
      <c r="C42" s="113">
        <v>0</v>
      </c>
      <c r="D42" s="114">
        <v>0</v>
      </c>
      <c r="E42" s="112">
        <v>0</v>
      </c>
      <c r="F42" s="112">
        <v>0</v>
      </c>
      <c r="G42" s="112">
        <v>0</v>
      </c>
      <c r="H42" s="112">
        <v>0</v>
      </c>
      <c r="I42" s="112">
        <v>0</v>
      </c>
      <c r="J42" s="113">
        <v>0</v>
      </c>
      <c r="K42" s="112">
        <v>0</v>
      </c>
    </row>
    <row r="43" spans="1:11">
      <c r="A43" s="108" t="s">
        <v>309</v>
      </c>
      <c r="B43" s="112">
        <v>30866628105</v>
      </c>
      <c r="C43" s="113">
        <v>3624060264</v>
      </c>
      <c r="D43" s="114">
        <v>16240930895</v>
      </c>
      <c r="E43" s="112">
        <v>3065784147</v>
      </c>
      <c r="F43" s="112">
        <v>5001269184</v>
      </c>
      <c r="G43" s="112">
        <v>4524343821</v>
      </c>
      <c r="H43" s="112">
        <v>0</v>
      </c>
      <c r="I43" s="112">
        <v>0</v>
      </c>
      <c r="J43" s="113">
        <v>0</v>
      </c>
      <c r="K43" s="112">
        <v>2034300058</v>
      </c>
    </row>
    <row r="45" spans="1:11" s="119" customFormat="1">
      <c r="A45" s="1" t="s">
        <v>131</v>
      </c>
      <c r="I45" s="7" t="s">
        <v>140</v>
      </c>
    </row>
    <row r="46" spans="1:11" s="119" customFormat="1" ht="37.5">
      <c r="A46" s="128" t="s">
        <v>132</v>
      </c>
      <c r="B46" s="19" t="s">
        <v>133</v>
      </c>
      <c r="C46" s="3" t="s">
        <v>134</v>
      </c>
      <c r="D46" s="3" t="s">
        <v>135</v>
      </c>
      <c r="E46" s="3" t="s">
        <v>136</v>
      </c>
      <c r="F46" s="3" t="s">
        <v>137</v>
      </c>
      <c r="G46" s="3" t="s">
        <v>138</v>
      </c>
      <c r="H46" s="129" t="s">
        <v>139</v>
      </c>
      <c r="I46" s="3" t="s">
        <v>152</v>
      </c>
    </row>
    <row r="47" spans="1:11" s="119" customFormat="1">
      <c r="A47" s="16">
        <f>SUM(B47:H47)</f>
        <v>30866628105</v>
      </c>
      <c r="B47" s="109">
        <v>28932700523</v>
      </c>
      <c r="C47" s="101">
        <v>1343558466</v>
      </c>
      <c r="D47" s="101">
        <v>323979407</v>
      </c>
      <c r="E47" s="101">
        <v>86277245</v>
      </c>
      <c r="F47" s="101">
        <v>92410873</v>
      </c>
      <c r="G47" s="101">
        <v>35582169</v>
      </c>
      <c r="H47" s="101">
        <v>52119422</v>
      </c>
      <c r="I47" s="111">
        <v>0.51</v>
      </c>
    </row>
    <row r="48" spans="1:11" s="119" customFormat="1"/>
    <row r="49" spans="1:11" s="119" customFormat="1">
      <c r="A49" s="1" t="s">
        <v>141</v>
      </c>
      <c r="J49" s="7" t="s">
        <v>142</v>
      </c>
    </row>
    <row r="50" spans="1:11" s="119" customFormat="1" ht="37.5">
      <c r="A50" s="128" t="s">
        <v>132</v>
      </c>
      <c r="B50" s="20" t="s">
        <v>143</v>
      </c>
      <c r="C50" s="3" t="s">
        <v>144</v>
      </c>
      <c r="D50" s="3" t="s">
        <v>145</v>
      </c>
      <c r="E50" s="3" t="s">
        <v>146</v>
      </c>
      <c r="F50" s="3" t="s">
        <v>147</v>
      </c>
      <c r="G50" s="3" t="s">
        <v>148</v>
      </c>
      <c r="H50" s="3" t="s">
        <v>149</v>
      </c>
      <c r="I50" s="3" t="s">
        <v>150</v>
      </c>
      <c r="J50" s="129" t="s">
        <v>151</v>
      </c>
    </row>
    <row r="51" spans="1:11" s="119" customFormat="1">
      <c r="A51" s="16">
        <f>SUM(B51:J51)</f>
        <v>30866628105</v>
      </c>
      <c r="B51" s="109">
        <v>3624060264</v>
      </c>
      <c r="C51" s="101">
        <v>3644566672</v>
      </c>
      <c r="D51" s="101">
        <v>3439883563</v>
      </c>
      <c r="E51" s="101">
        <v>3127466941</v>
      </c>
      <c r="F51" s="101">
        <v>2578399101</v>
      </c>
      <c r="G51" s="101">
        <v>8666709757</v>
      </c>
      <c r="H51" s="101">
        <v>5030993770</v>
      </c>
      <c r="I51" s="101">
        <v>754548037</v>
      </c>
      <c r="J51" s="101">
        <v>0</v>
      </c>
    </row>
    <row r="52" spans="1:11" s="119" customFormat="1"/>
    <row r="53" spans="1:11">
      <c r="A53" t="s">
        <v>311</v>
      </c>
    </row>
    <row r="54" spans="1:11">
      <c r="A54" s="102" t="s">
        <v>299</v>
      </c>
      <c r="B54" s="102"/>
      <c r="C54" s="102"/>
      <c r="D54" s="102"/>
      <c r="E54" s="102"/>
      <c r="F54" s="102"/>
      <c r="G54" s="102"/>
      <c r="H54" s="102"/>
      <c r="I54" s="102"/>
      <c r="J54" s="102"/>
      <c r="K54" s="103" t="s">
        <v>300</v>
      </c>
    </row>
    <row r="55" spans="1:11" ht="18.75" customHeight="1">
      <c r="A55" s="140" t="s">
        <v>60</v>
      </c>
      <c r="B55" s="169" t="s">
        <v>301</v>
      </c>
      <c r="C55" s="104"/>
      <c r="D55" s="171" t="s">
        <v>302</v>
      </c>
      <c r="E55" s="167" t="s">
        <v>313</v>
      </c>
      <c r="F55" s="167" t="s">
        <v>303</v>
      </c>
      <c r="G55" s="167" t="s">
        <v>314</v>
      </c>
      <c r="H55" s="168" t="s">
        <v>304</v>
      </c>
      <c r="I55" s="105"/>
      <c r="J55" s="106"/>
      <c r="K55" s="167" t="s">
        <v>305</v>
      </c>
    </row>
    <row r="56" spans="1:11">
      <c r="A56" s="141"/>
      <c r="B56" s="170"/>
      <c r="C56" s="107" t="s">
        <v>306</v>
      </c>
      <c r="D56" s="171"/>
      <c r="E56" s="167"/>
      <c r="F56" s="167"/>
      <c r="G56" s="167"/>
      <c r="H56" s="167"/>
      <c r="I56" s="110" t="s">
        <v>307</v>
      </c>
      <c r="J56" s="110" t="s">
        <v>308</v>
      </c>
      <c r="K56" s="167"/>
    </row>
    <row r="57" spans="1:11">
      <c r="A57" s="10" t="s">
        <v>126</v>
      </c>
      <c r="B57" s="112">
        <v>70236107</v>
      </c>
      <c r="C57" s="113">
        <v>3954814</v>
      </c>
      <c r="D57" s="114">
        <v>70236107</v>
      </c>
      <c r="E57" s="112">
        <v>0</v>
      </c>
      <c r="F57" s="112">
        <v>0</v>
      </c>
      <c r="G57" s="112">
        <v>0</v>
      </c>
      <c r="H57" s="112">
        <v>0</v>
      </c>
      <c r="I57" s="112">
        <v>0</v>
      </c>
      <c r="J57" s="113">
        <v>0</v>
      </c>
      <c r="K57" s="112">
        <v>0</v>
      </c>
    </row>
    <row r="58" spans="1:11">
      <c r="A58" s="5" t="s">
        <v>120</v>
      </c>
      <c r="B58" s="112">
        <v>0</v>
      </c>
      <c r="C58" s="113">
        <v>0</v>
      </c>
      <c r="D58" s="114">
        <v>0</v>
      </c>
      <c r="E58" s="112">
        <v>0</v>
      </c>
      <c r="F58" s="112">
        <v>0</v>
      </c>
      <c r="G58" s="112">
        <v>0</v>
      </c>
      <c r="H58" s="112">
        <v>0</v>
      </c>
      <c r="I58" s="112">
        <v>0</v>
      </c>
      <c r="J58" s="113">
        <v>0</v>
      </c>
      <c r="K58" s="112">
        <v>0</v>
      </c>
    </row>
    <row r="59" spans="1:11">
      <c r="A59" s="5" t="s">
        <v>121</v>
      </c>
      <c r="B59" s="112">
        <v>0</v>
      </c>
      <c r="C59" s="113">
        <v>0</v>
      </c>
      <c r="D59" s="114">
        <v>0</v>
      </c>
      <c r="E59" s="112">
        <v>0</v>
      </c>
      <c r="F59" s="112">
        <v>0</v>
      </c>
      <c r="G59" s="112">
        <v>0</v>
      </c>
      <c r="H59" s="112">
        <v>0</v>
      </c>
      <c r="I59" s="112">
        <v>0</v>
      </c>
      <c r="J59" s="112">
        <v>0</v>
      </c>
      <c r="K59" s="112">
        <v>0</v>
      </c>
    </row>
    <row r="60" spans="1:11">
      <c r="A60" s="5" t="s">
        <v>122</v>
      </c>
      <c r="B60" s="112">
        <v>0</v>
      </c>
      <c r="C60" s="113">
        <v>0</v>
      </c>
      <c r="D60" s="114">
        <v>0</v>
      </c>
      <c r="E60" s="112">
        <v>0</v>
      </c>
      <c r="F60" s="112">
        <v>0</v>
      </c>
      <c r="G60" s="112">
        <v>0</v>
      </c>
      <c r="H60" s="112">
        <v>0</v>
      </c>
      <c r="I60" s="112">
        <v>0</v>
      </c>
      <c r="J60" s="112">
        <v>0</v>
      </c>
      <c r="K60" s="112">
        <v>0</v>
      </c>
    </row>
    <row r="61" spans="1:11">
      <c r="A61" s="5" t="s">
        <v>123</v>
      </c>
      <c r="B61" s="112">
        <v>0</v>
      </c>
      <c r="C61" s="113">
        <v>0</v>
      </c>
      <c r="D61" s="114">
        <v>0</v>
      </c>
      <c r="E61" s="112">
        <v>0</v>
      </c>
      <c r="F61" s="112">
        <v>0</v>
      </c>
      <c r="G61" s="112">
        <v>0</v>
      </c>
      <c r="H61" s="112">
        <v>0</v>
      </c>
      <c r="I61" s="112">
        <v>0</v>
      </c>
      <c r="J61" s="112">
        <v>0</v>
      </c>
      <c r="K61" s="112">
        <v>0</v>
      </c>
    </row>
    <row r="62" spans="1:11">
      <c r="A62" s="5" t="s">
        <v>124</v>
      </c>
      <c r="B62" s="112">
        <v>0</v>
      </c>
      <c r="C62" s="113">
        <v>0</v>
      </c>
      <c r="D62" s="114">
        <v>0</v>
      </c>
      <c r="E62" s="112">
        <v>0</v>
      </c>
      <c r="F62" s="112">
        <v>0</v>
      </c>
      <c r="G62" s="112">
        <v>0</v>
      </c>
      <c r="H62" s="112">
        <v>0</v>
      </c>
      <c r="I62" s="112">
        <v>0</v>
      </c>
      <c r="J62" s="112">
        <v>0</v>
      </c>
      <c r="K62" s="112">
        <v>0</v>
      </c>
    </row>
    <row r="63" spans="1:11">
      <c r="A63" s="5" t="s">
        <v>125</v>
      </c>
      <c r="B63" s="112">
        <v>70236107</v>
      </c>
      <c r="C63" s="113">
        <v>3954814</v>
      </c>
      <c r="D63" s="114">
        <v>70236107</v>
      </c>
      <c r="E63" s="112">
        <v>0</v>
      </c>
      <c r="F63" s="112">
        <v>0</v>
      </c>
      <c r="G63" s="112">
        <v>0</v>
      </c>
      <c r="H63" s="112">
        <v>0</v>
      </c>
      <c r="I63" s="112">
        <v>0</v>
      </c>
      <c r="J63" s="112">
        <v>0</v>
      </c>
      <c r="K63" s="112">
        <v>0</v>
      </c>
    </row>
    <row r="64" spans="1:11">
      <c r="A64" s="10" t="s">
        <v>127</v>
      </c>
      <c r="B64" s="112">
        <v>0</v>
      </c>
      <c r="C64" s="113">
        <v>0</v>
      </c>
      <c r="D64" s="114">
        <v>0</v>
      </c>
      <c r="E64" s="112">
        <v>0</v>
      </c>
      <c r="F64" s="112">
        <v>0</v>
      </c>
      <c r="G64" s="112">
        <v>0</v>
      </c>
      <c r="H64" s="112">
        <v>0</v>
      </c>
      <c r="I64" s="112">
        <v>0</v>
      </c>
      <c r="J64" s="113">
        <v>0</v>
      </c>
      <c r="K64" s="112">
        <v>0</v>
      </c>
    </row>
    <row r="65" spans="1:11">
      <c r="A65" s="5" t="s">
        <v>128</v>
      </c>
      <c r="B65" s="112">
        <v>0</v>
      </c>
      <c r="C65" s="113">
        <v>0</v>
      </c>
      <c r="D65" s="114">
        <v>0</v>
      </c>
      <c r="E65" s="112">
        <v>0</v>
      </c>
      <c r="F65" s="112">
        <v>0</v>
      </c>
      <c r="G65" s="112">
        <v>0</v>
      </c>
      <c r="H65" s="112">
        <v>0</v>
      </c>
      <c r="I65" s="112">
        <v>0</v>
      </c>
      <c r="J65" s="113">
        <v>0</v>
      </c>
      <c r="K65" s="112">
        <v>0</v>
      </c>
    </row>
    <row r="66" spans="1:11">
      <c r="A66" s="5" t="s">
        <v>129</v>
      </c>
      <c r="B66" s="112">
        <v>0</v>
      </c>
      <c r="C66" s="113">
        <v>0</v>
      </c>
      <c r="D66" s="114">
        <v>0</v>
      </c>
      <c r="E66" s="112">
        <v>0</v>
      </c>
      <c r="F66" s="112">
        <v>0</v>
      </c>
      <c r="G66" s="112">
        <v>0</v>
      </c>
      <c r="H66" s="112">
        <v>0</v>
      </c>
      <c r="I66" s="112">
        <v>0</v>
      </c>
      <c r="J66" s="112">
        <v>0</v>
      </c>
      <c r="K66" s="112">
        <v>0</v>
      </c>
    </row>
    <row r="67" spans="1:11">
      <c r="A67" s="5" t="s">
        <v>310</v>
      </c>
      <c r="B67" s="112">
        <v>0</v>
      </c>
      <c r="C67" s="115">
        <v>0</v>
      </c>
      <c r="D67" s="116">
        <v>0</v>
      </c>
      <c r="E67" s="112">
        <v>0</v>
      </c>
      <c r="F67" s="112">
        <v>0</v>
      </c>
      <c r="G67" s="112">
        <v>0</v>
      </c>
      <c r="H67" s="112">
        <v>0</v>
      </c>
      <c r="I67" s="112">
        <v>0</v>
      </c>
      <c r="J67" s="112">
        <v>0</v>
      </c>
      <c r="K67" s="112">
        <v>0</v>
      </c>
    </row>
    <row r="68" spans="1:11">
      <c r="A68" s="5" t="s">
        <v>130</v>
      </c>
      <c r="B68" s="112">
        <v>0</v>
      </c>
      <c r="C68" s="113">
        <v>0</v>
      </c>
      <c r="D68" s="114">
        <v>0</v>
      </c>
      <c r="E68" s="112">
        <v>0</v>
      </c>
      <c r="F68" s="112">
        <v>0</v>
      </c>
      <c r="G68" s="112">
        <v>0</v>
      </c>
      <c r="H68" s="112">
        <v>0</v>
      </c>
      <c r="I68" s="112">
        <v>0</v>
      </c>
      <c r="J68" s="113">
        <v>0</v>
      </c>
      <c r="K68" s="112">
        <v>0</v>
      </c>
    </row>
    <row r="69" spans="1:11">
      <c r="A69" s="108" t="s">
        <v>309</v>
      </c>
      <c r="B69" s="112">
        <v>70236107</v>
      </c>
      <c r="C69" s="113">
        <v>3954814</v>
      </c>
      <c r="D69" s="114">
        <v>70236107</v>
      </c>
      <c r="E69" s="112">
        <v>0</v>
      </c>
      <c r="F69" s="112">
        <v>0</v>
      </c>
      <c r="G69" s="112">
        <v>0</v>
      </c>
      <c r="H69" s="112">
        <v>0</v>
      </c>
      <c r="I69" s="112">
        <v>0</v>
      </c>
      <c r="J69" s="113">
        <v>0</v>
      </c>
      <c r="K69" s="112">
        <v>0</v>
      </c>
    </row>
    <row r="71" spans="1:11" s="119" customFormat="1">
      <c r="A71" s="1" t="s">
        <v>131</v>
      </c>
      <c r="I71" s="7" t="s">
        <v>140</v>
      </c>
    </row>
    <row r="72" spans="1:11" s="119" customFormat="1" ht="37.5">
      <c r="A72" s="128" t="s">
        <v>132</v>
      </c>
      <c r="B72" s="19" t="s">
        <v>133</v>
      </c>
      <c r="C72" s="3" t="s">
        <v>134</v>
      </c>
      <c r="D72" s="3" t="s">
        <v>135</v>
      </c>
      <c r="E72" s="3" t="s">
        <v>136</v>
      </c>
      <c r="F72" s="3" t="s">
        <v>137</v>
      </c>
      <c r="G72" s="3" t="s">
        <v>138</v>
      </c>
      <c r="H72" s="129" t="s">
        <v>139</v>
      </c>
      <c r="I72" s="3" t="s">
        <v>152</v>
      </c>
    </row>
    <row r="73" spans="1:11" s="119" customFormat="1">
      <c r="A73" s="16">
        <f>SUM(B73:H73)</f>
        <v>70236107</v>
      </c>
      <c r="B73" s="109">
        <v>70236107</v>
      </c>
      <c r="C73" s="101">
        <v>0</v>
      </c>
      <c r="D73" s="101">
        <v>0</v>
      </c>
      <c r="E73" s="101">
        <v>0</v>
      </c>
      <c r="F73" s="101">
        <v>0</v>
      </c>
      <c r="G73" s="101">
        <v>0</v>
      </c>
      <c r="H73" s="101">
        <v>0</v>
      </c>
      <c r="I73" s="111">
        <v>0.15</v>
      </c>
    </row>
    <row r="74" spans="1:11" s="119" customFormat="1"/>
    <row r="75" spans="1:11" s="119" customFormat="1">
      <c r="A75" s="1" t="s">
        <v>141</v>
      </c>
      <c r="J75" s="7" t="s">
        <v>142</v>
      </c>
    </row>
    <row r="76" spans="1:11" s="119" customFormat="1" ht="37.5">
      <c r="A76" s="128" t="s">
        <v>132</v>
      </c>
      <c r="B76" s="20" t="s">
        <v>143</v>
      </c>
      <c r="C76" s="3" t="s">
        <v>144</v>
      </c>
      <c r="D76" s="3" t="s">
        <v>145</v>
      </c>
      <c r="E76" s="3" t="s">
        <v>146</v>
      </c>
      <c r="F76" s="3" t="s">
        <v>147</v>
      </c>
      <c r="G76" s="3" t="s">
        <v>148</v>
      </c>
      <c r="H76" s="3" t="s">
        <v>149</v>
      </c>
      <c r="I76" s="3" t="s">
        <v>150</v>
      </c>
      <c r="J76" s="129" t="s">
        <v>151</v>
      </c>
    </row>
    <row r="77" spans="1:11" s="119" customFormat="1">
      <c r="A77" s="16">
        <f>SUM(B77:J77)</f>
        <v>70236107</v>
      </c>
      <c r="B77" s="109">
        <v>3954814</v>
      </c>
      <c r="C77" s="101">
        <v>1961760</v>
      </c>
      <c r="D77" s="101">
        <v>3417053</v>
      </c>
      <c r="E77" s="101">
        <v>5639069</v>
      </c>
      <c r="F77" s="101">
        <v>5650036</v>
      </c>
      <c r="G77" s="101">
        <v>21246707</v>
      </c>
      <c r="H77" s="101">
        <v>28366668</v>
      </c>
      <c r="I77" s="101">
        <v>0</v>
      </c>
      <c r="J77" s="101">
        <v>0</v>
      </c>
    </row>
  </sheetData>
  <mergeCells count="23">
    <mergeCell ref="H3:H4"/>
    <mergeCell ref="G3:G4"/>
    <mergeCell ref="A3:A4"/>
    <mergeCell ref="B3:B4"/>
    <mergeCell ref="D3:D4"/>
    <mergeCell ref="E3:E4"/>
    <mergeCell ref="F3:F4"/>
    <mergeCell ref="G29:G30"/>
    <mergeCell ref="H29:H30"/>
    <mergeCell ref="K29:K30"/>
    <mergeCell ref="A29:A30"/>
    <mergeCell ref="B29:B30"/>
    <mergeCell ref="D29:D30"/>
    <mergeCell ref="E29:E30"/>
    <mergeCell ref="F29:F30"/>
    <mergeCell ref="G55:G56"/>
    <mergeCell ref="H55:H56"/>
    <mergeCell ref="K55:K56"/>
    <mergeCell ref="A55:A56"/>
    <mergeCell ref="B55:B56"/>
    <mergeCell ref="D55:D56"/>
    <mergeCell ref="E55:E56"/>
    <mergeCell ref="F55:F56"/>
  </mergeCells>
  <phoneticPr fontId="7"/>
  <conditionalFormatting sqref="B32:B37">
    <cfRule type="cellIs" dxfId="5" priority="6" operator="notEqual">
      <formula>D32+E32+F32+G32+H32+K32</formula>
    </cfRule>
  </conditionalFormatting>
  <conditionalFormatting sqref="B39">
    <cfRule type="cellIs" dxfId="4" priority="5" operator="notEqual">
      <formula>D39+E39+F39+G39+H39+K39</formula>
    </cfRule>
  </conditionalFormatting>
  <conditionalFormatting sqref="B40:B42">
    <cfRule type="cellIs" dxfId="3" priority="4" operator="notEqual">
      <formula>D40+E40+F40+G40+H40+K40</formula>
    </cfRule>
  </conditionalFormatting>
  <conditionalFormatting sqref="B58:B63">
    <cfRule type="cellIs" dxfId="2" priority="3" operator="notEqual">
      <formula>D58+E58+F58+G58+H58+K58</formula>
    </cfRule>
  </conditionalFormatting>
  <conditionalFormatting sqref="B65">
    <cfRule type="cellIs" dxfId="1" priority="2" operator="notEqual">
      <formula>D65+E65+F65+G65+H65+K65</formula>
    </cfRule>
  </conditionalFormatting>
  <conditionalFormatting sqref="B66:B68">
    <cfRule type="cellIs" dxfId="0" priority="1" operator="notEqual">
      <formula>D66+E66+F66+G66+H66+K66</formula>
    </cfRule>
  </conditionalFormatting>
  <pageMargins left="0.7" right="0.7" top="0.75" bottom="0.75" header="0.3" footer="0.3"/>
  <pageSetup paperSize="9" scale="3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B6" sqref="B6"/>
    </sheetView>
  </sheetViews>
  <sheetFormatPr defaultRowHeight="18.75"/>
  <cols>
    <col min="1" max="6" width="17.25" customWidth="1"/>
  </cols>
  <sheetData>
    <row r="1" spans="1:6">
      <c r="A1" s="1" t="s">
        <v>160</v>
      </c>
      <c r="F1" s="7" t="s">
        <v>28</v>
      </c>
    </row>
    <row r="2" spans="1:6">
      <c r="A2" s="176" t="s">
        <v>153</v>
      </c>
      <c r="B2" s="176" t="s">
        <v>154</v>
      </c>
      <c r="C2" s="176" t="s">
        <v>155</v>
      </c>
      <c r="D2" s="176" t="s">
        <v>156</v>
      </c>
      <c r="E2" s="176"/>
      <c r="F2" s="176" t="s">
        <v>157</v>
      </c>
    </row>
    <row r="3" spans="1:6">
      <c r="A3" s="176"/>
      <c r="B3" s="176"/>
      <c r="C3" s="176"/>
      <c r="D3" s="2" t="s">
        <v>158</v>
      </c>
      <c r="E3" s="2" t="s">
        <v>159</v>
      </c>
      <c r="F3" s="176"/>
    </row>
    <row r="4" spans="1:6">
      <c r="A4" s="4" t="s">
        <v>161</v>
      </c>
      <c r="B4" s="6"/>
      <c r="C4" s="6"/>
      <c r="D4" s="6"/>
      <c r="E4" s="6"/>
      <c r="F4" s="6"/>
    </row>
    <row r="5" spans="1:6">
      <c r="A5" s="5" t="s">
        <v>162</v>
      </c>
      <c r="B5" s="6">
        <v>12583780</v>
      </c>
      <c r="C5" s="6">
        <v>1656595</v>
      </c>
      <c r="D5" s="6">
        <v>0</v>
      </c>
      <c r="E5" s="6">
        <v>0</v>
      </c>
      <c r="F5" s="6">
        <f>+B5+C5-D5-E5</f>
        <v>14240375</v>
      </c>
    </row>
    <row r="6" spans="1:6">
      <c r="A6" s="5" t="s">
        <v>163</v>
      </c>
      <c r="B6" s="6">
        <v>53721503</v>
      </c>
      <c r="C6" s="6">
        <v>16766620</v>
      </c>
      <c r="D6" s="6">
        <v>16478885</v>
      </c>
      <c r="E6" s="6">
        <v>0</v>
      </c>
      <c r="F6" s="6">
        <f>+B6+C6-D6-E6</f>
        <v>54009238</v>
      </c>
    </row>
    <row r="7" spans="1:6">
      <c r="A7" s="4" t="s">
        <v>164</v>
      </c>
      <c r="B7" s="6"/>
      <c r="C7" s="6"/>
      <c r="D7" s="6"/>
      <c r="E7" s="6"/>
      <c r="F7" s="6"/>
    </row>
    <row r="8" spans="1:6">
      <c r="A8" s="5" t="s">
        <v>163</v>
      </c>
      <c r="B8" s="6">
        <v>13696371</v>
      </c>
      <c r="C8" s="6">
        <v>3214691</v>
      </c>
      <c r="D8" s="6">
        <v>130500</v>
      </c>
      <c r="E8" s="6">
        <v>0</v>
      </c>
      <c r="F8" s="6">
        <f>+B8+C8-D8-E8</f>
        <v>16780562</v>
      </c>
    </row>
    <row r="9" spans="1:6">
      <c r="A9" s="4" t="s">
        <v>165</v>
      </c>
      <c r="B9" s="6"/>
      <c r="C9" s="6"/>
      <c r="D9" s="6"/>
      <c r="E9" s="6"/>
      <c r="F9" s="6"/>
    </row>
    <row r="10" spans="1:6">
      <c r="A10" s="5" t="s">
        <v>166</v>
      </c>
      <c r="B10" s="6">
        <v>3486616000</v>
      </c>
      <c r="C10" s="6">
        <v>0</v>
      </c>
      <c r="D10" s="6">
        <v>212338000</v>
      </c>
      <c r="E10" s="6">
        <v>0</v>
      </c>
      <c r="F10" s="6">
        <f t="shared" ref="F10:F11" si="0">+B10+C10-D10-E10</f>
        <v>3274278000</v>
      </c>
    </row>
    <row r="11" spans="1:6">
      <c r="A11" s="5" t="s">
        <v>167</v>
      </c>
      <c r="B11" s="6">
        <v>1144000</v>
      </c>
      <c r="C11" s="6">
        <v>420000</v>
      </c>
      <c r="D11" s="6">
        <v>0</v>
      </c>
      <c r="E11" s="6">
        <v>0</v>
      </c>
      <c r="F11" s="6">
        <f t="shared" si="0"/>
        <v>1564000</v>
      </c>
    </row>
    <row r="12" spans="1:6">
      <c r="A12" s="4" t="s">
        <v>168</v>
      </c>
      <c r="B12" s="6"/>
      <c r="C12" s="6"/>
      <c r="D12" s="6"/>
      <c r="E12" s="6"/>
      <c r="F12" s="6"/>
    </row>
    <row r="13" spans="1:6">
      <c r="A13" s="5" t="s">
        <v>169</v>
      </c>
      <c r="B13" s="6">
        <v>217382000</v>
      </c>
      <c r="C13" s="6">
        <v>227101000</v>
      </c>
      <c r="D13" s="6">
        <v>217382000</v>
      </c>
      <c r="E13" s="6">
        <v>0</v>
      </c>
      <c r="F13" s="6">
        <f>+B13+C13-D13-E13</f>
        <v>227101000</v>
      </c>
    </row>
    <row r="14" spans="1:6">
      <c r="A14" s="2" t="s">
        <v>19</v>
      </c>
      <c r="B14" s="6">
        <f>SUM(B5:B13)</f>
        <v>3785143654</v>
      </c>
      <c r="C14" s="6">
        <f t="shared" ref="C14:F14" si="1">SUM(C5:C13)</f>
        <v>249158906</v>
      </c>
      <c r="D14" s="6">
        <f t="shared" si="1"/>
        <v>446329385</v>
      </c>
      <c r="E14" s="6">
        <f t="shared" si="1"/>
        <v>0</v>
      </c>
      <c r="F14" s="6">
        <f t="shared" si="1"/>
        <v>3587973175</v>
      </c>
    </row>
  </sheetData>
  <mergeCells count="5">
    <mergeCell ref="A2:A3"/>
    <mergeCell ref="B2:B3"/>
    <mergeCell ref="C2:C3"/>
    <mergeCell ref="D2:E2"/>
    <mergeCell ref="F2:F3"/>
  </mergeCells>
  <phoneticPr fontId="4"/>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zoomScale="85" zoomScaleNormal="85" workbookViewId="0">
      <selection activeCell="B57" sqref="B57"/>
    </sheetView>
  </sheetViews>
  <sheetFormatPr defaultRowHeight="18.75"/>
  <cols>
    <col min="1" max="1" width="17.25" customWidth="1"/>
    <col min="2" max="2" width="43.875" customWidth="1"/>
    <col min="3" max="3" width="29.625" bestFit="1" customWidth="1"/>
    <col min="4" max="4" width="17.25" customWidth="1"/>
    <col min="5" max="5" width="52.5" customWidth="1"/>
  </cols>
  <sheetData>
    <row r="1" spans="1:6">
      <c r="A1" t="s">
        <v>170</v>
      </c>
    </row>
    <row r="2" spans="1:6">
      <c r="A2" s="12" t="s">
        <v>183</v>
      </c>
      <c r="E2" s="7" t="s">
        <v>28</v>
      </c>
    </row>
    <row r="3" spans="1:6">
      <c r="A3" s="2" t="s">
        <v>153</v>
      </c>
      <c r="B3" s="2" t="s">
        <v>171</v>
      </c>
      <c r="C3" s="2" t="s">
        <v>172</v>
      </c>
      <c r="D3" s="2" t="s">
        <v>173</v>
      </c>
      <c r="E3" s="2" t="s">
        <v>174</v>
      </c>
    </row>
    <row r="4" spans="1:6">
      <c r="A4" s="177" t="s">
        <v>175</v>
      </c>
      <c r="B4" s="117" t="s">
        <v>217</v>
      </c>
      <c r="C4" s="101" t="s">
        <v>218</v>
      </c>
      <c r="D4" s="101">
        <v>97487808</v>
      </c>
      <c r="E4" s="117" t="s">
        <v>244</v>
      </c>
    </row>
    <row r="5" spans="1:6">
      <c r="A5" s="178"/>
      <c r="B5" s="117" t="s">
        <v>363</v>
      </c>
      <c r="C5" s="101" t="s">
        <v>260</v>
      </c>
      <c r="D5" s="101">
        <v>5471928</v>
      </c>
      <c r="E5" s="117" t="s">
        <v>253</v>
      </c>
    </row>
    <row r="6" spans="1:6">
      <c r="A6" s="178"/>
      <c r="B6" s="117" t="s">
        <v>364</v>
      </c>
      <c r="C6" s="101" t="s">
        <v>212</v>
      </c>
      <c r="D6" s="101">
        <v>25573000</v>
      </c>
      <c r="E6" s="117" t="s">
        <v>252</v>
      </c>
    </row>
    <row r="7" spans="1:6">
      <c r="A7" s="178"/>
      <c r="B7" s="117" t="s">
        <v>365</v>
      </c>
      <c r="C7" s="101" t="s">
        <v>209</v>
      </c>
      <c r="D7" s="101">
        <v>471672000</v>
      </c>
      <c r="E7" s="117" t="s">
        <v>336</v>
      </c>
    </row>
    <row r="8" spans="1:6">
      <c r="A8" s="178"/>
      <c r="B8" s="117" t="s">
        <v>228</v>
      </c>
      <c r="C8" s="101" t="s">
        <v>212</v>
      </c>
      <c r="D8" s="101">
        <v>19367000</v>
      </c>
      <c r="E8" s="117" t="s">
        <v>249</v>
      </c>
    </row>
    <row r="9" spans="1:6">
      <c r="A9" s="178"/>
      <c r="B9" s="117" t="s">
        <v>366</v>
      </c>
      <c r="C9" s="101" t="s">
        <v>250</v>
      </c>
      <c r="D9" s="101">
        <v>3020200</v>
      </c>
      <c r="E9" s="117" t="s">
        <v>251</v>
      </c>
    </row>
    <row r="10" spans="1:6">
      <c r="A10" s="178"/>
      <c r="B10" s="117" t="s">
        <v>232</v>
      </c>
      <c r="C10" s="101" t="s">
        <v>212</v>
      </c>
      <c r="D10" s="101">
        <v>5897000</v>
      </c>
      <c r="E10" s="117" t="s">
        <v>254</v>
      </c>
    </row>
    <row r="11" spans="1:6">
      <c r="A11" s="178"/>
      <c r="B11" s="117" t="s">
        <v>216</v>
      </c>
      <c r="C11" s="101"/>
      <c r="D11" s="62">
        <f>+D57</f>
        <v>78381474</v>
      </c>
      <c r="E11" s="29"/>
    </row>
    <row r="12" spans="1:6">
      <c r="A12" s="179"/>
      <c r="B12" s="15" t="s">
        <v>176</v>
      </c>
      <c r="C12" s="11"/>
      <c r="D12" s="6">
        <f>SUM(D4:D11)</f>
        <v>706870410</v>
      </c>
      <c r="E12" s="49"/>
    </row>
    <row r="13" spans="1:6">
      <c r="A13" s="177" t="s">
        <v>177</v>
      </c>
      <c r="B13" s="117" t="s">
        <v>208</v>
      </c>
      <c r="C13" s="117" t="s">
        <v>209</v>
      </c>
      <c r="D13" s="101">
        <v>555205042</v>
      </c>
      <c r="E13" s="117" t="s">
        <v>255</v>
      </c>
      <c r="F13" s="121"/>
    </row>
    <row r="14" spans="1:6">
      <c r="A14" s="178"/>
      <c r="B14" s="117" t="s">
        <v>367</v>
      </c>
      <c r="C14" s="117" t="s">
        <v>210</v>
      </c>
      <c r="D14" s="101">
        <v>549526000</v>
      </c>
      <c r="E14" s="117" t="s">
        <v>211</v>
      </c>
      <c r="F14" s="121"/>
    </row>
    <row r="15" spans="1:6">
      <c r="A15" s="178"/>
      <c r="B15" s="117" t="s">
        <v>368</v>
      </c>
      <c r="C15" s="117" t="s">
        <v>213</v>
      </c>
      <c r="D15" s="101">
        <v>66387000</v>
      </c>
      <c r="E15" s="117" t="s">
        <v>256</v>
      </c>
      <c r="F15" s="121"/>
    </row>
    <row r="16" spans="1:6">
      <c r="A16" s="178"/>
      <c r="B16" s="117" t="s">
        <v>214</v>
      </c>
      <c r="C16" s="117" t="s">
        <v>258</v>
      </c>
      <c r="D16" s="101">
        <v>53446000</v>
      </c>
      <c r="E16" s="117" t="s">
        <v>257</v>
      </c>
      <c r="F16" s="121"/>
    </row>
    <row r="17" spans="1:6">
      <c r="A17" s="178"/>
      <c r="B17" s="117" t="s">
        <v>215</v>
      </c>
      <c r="C17" s="101" t="s">
        <v>260</v>
      </c>
      <c r="D17" s="101">
        <v>97200730</v>
      </c>
      <c r="E17" s="117" t="s">
        <v>259</v>
      </c>
      <c r="F17" s="121"/>
    </row>
    <row r="18" spans="1:6">
      <c r="A18" s="178"/>
      <c r="B18" s="117" t="s">
        <v>369</v>
      </c>
      <c r="C18" s="117" t="s">
        <v>219</v>
      </c>
      <c r="D18" s="101">
        <v>30792606</v>
      </c>
      <c r="E18" s="117" t="s">
        <v>261</v>
      </c>
      <c r="F18" s="121"/>
    </row>
    <row r="19" spans="1:6">
      <c r="A19" s="178"/>
      <c r="B19" s="117" t="s">
        <v>220</v>
      </c>
      <c r="C19" s="117" t="s">
        <v>262</v>
      </c>
      <c r="D19" s="101">
        <v>118655013</v>
      </c>
      <c r="E19" s="117" t="s">
        <v>263</v>
      </c>
      <c r="F19" s="121"/>
    </row>
    <row r="20" spans="1:6" hidden="1">
      <c r="A20" s="178"/>
      <c r="B20" s="117" t="s">
        <v>264</v>
      </c>
      <c r="C20" s="117" t="s">
        <v>250</v>
      </c>
      <c r="D20" s="101">
        <v>0</v>
      </c>
      <c r="E20" s="117" t="s">
        <v>265</v>
      </c>
      <c r="F20" s="121"/>
    </row>
    <row r="21" spans="1:6">
      <c r="A21" s="178"/>
      <c r="B21" s="117" t="s">
        <v>370</v>
      </c>
      <c r="C21" s="117" t="s">
        <v>221</v>
      </c>
      <c r="D21" s="101">
        <v>19000000</v>
      </c>
      <c r="E21" s="117" t="s">
        <v>272</v>
      </c>
      <c r="F21" s="121"/>
    </row>
    <row r="22" spans="1:6">
      <c r="A22" s="178"/>
      <c r="B22" s="117" t="s">
        <v>222</v>
      </c>
      <c r="C22" s="117" t="s">
        <v>273</v>
      </c>
      <c r="D22" s="101">
        <v>10739000</v>
      </c>
      <c r="E22" s="117" t="s">
        <v>266</v>
      </c>
      <c r="F22" s="121"/>
    </row>
    <row r="23" spans="1:6">
      <c r="A23" s="178"/>
      <c r="B23" s="117" t="s">
        <v>223</v>
      </c>
      <c r="C23" s="117" t="s">
        <v>212</v>
      </c>
      <c r="D23" s="101">
        <v>19200000</v>
      </c>
      <c r="E23" s="117" t="s">
        <v>267</v>
      </c>
      <c r="F23" s="121"/>
    </row>
    <row r="24" spans="1:6" s="119" customFormat="1">
      <c r="A24" s="178"/>
      <c r="B24" s="117" t="s">
        <v>372</v>
      </c>
      <c r="C24" s="117" t="s">
        <v>212</v>
      </c>
      <c r="D24" s="101">
        <v>1200000</v>
      </c>
      <c r="E24" s="117" t="s">
        <v>371</v>
      </c>
      <c r="F24" s="121"/>
    </row>
    <row r="25" spans="1:6">
      <c r="A25" s="178"/>
      <c r="B25" s="117" t="s">
        <v>224</v>
      </c>
      <c r="C25" s="117" t="s">
        <v>225</v>
      </c>
      <c r="D25" s="101">
        <v>8000000</v>
      </c>
      <c r="E25" s="117" t="s">
        <v>268</v>
      </c>
      <c r="F25" s="121"/>
    </row>
    <row r="26" spans="1:6">
      <c r="A26" s="178"/>
      <c r="B26" s="117" t="s">
        <v>226</v>
      </c>
      <c r="C26" s="117" t="s">
        <v>227</v>
      </c>
      <c r="D26" s="101">
        <v>19696800</v>
      </c>
      <c r="E26" s="117" t="s">
        <v>269</v>
      </c>
      <c r="F26" s="121"/>
    </row>
    <row r="27" spans="1:6">
      <c r="A27" s="178"/>
      <c r="B27" s="117" t="s">
        <v>229</v>
      </c>
      <c r="C27" s="117" t="s">
        <v>210</v>
      </c>
      <c r="D27" s="101">
        <v>21675000</v>
      </c>
      <c r="E27" s="117" t="s">
        <v>271</v>
      </c>
      <c r="F27" s="121"/>
    </row>
    <row r="28" spans="1:6">
      <c r="A28" s="178"/>
      <c r="B28" s="117" t="s">
        <v>230</v>
      </c>
      <c r="C28" s="117" t="s">
        <v>231</v>
      </c>
      <c r="D28" s="101">
        <v>8387720</v>
      </c>
      <c r="E28" s="117" t="s">
        <v>270</v>
      </c>
      <c r="F28" s="121"/>
    </row>
    <row r="29" spans="1:6">
      <c r="A29" s="178"/>
      <c r="B29" s="117" t="s">
        <v>339</v>
      </c>
      <c r="C29" s="117" t="s">
        <v>212</v>
      </c>
      <c r="D29" s="101"/>
      <c r="E29" s="117" t="s">
        <v>340</v>
      </c>
    </row>
    <row r="30" spans="1:6">
      <c r="A30" s="178"/>
      <c r="B30" s="117" t="s">
        <v>337</v>
      </c>
      <c r="C30" s="117" t="s">
        <v>212</v>
      </c>
      <c r="D30" s="101">
        <v>117267000</v>
      </c>
      <c r="E30" s="117" t="s">
        <v>338</v>
      </c>
    </row>
    <row r="31" spans="1:6">
      <c r="A31" s="178"/>
      <c r="B31" s="117" t="s">
        <v>216</v>
      </c>
      <c r="C31" s="29"/>
      <c r="D31" s="101">
        <v>553429353</v>
      </c>
      <c r="E31" s="29"/>
    </row>
    <row r="32" spans="1:6">
      <c r="A32" s="179"/>
      <c r="B32" s="15" t="s">
        <v>176</v>
      </c>
      <c r="C32" s="11"/>
      <c r="D32" s="6">
        <f>SUM(D13:D31)</f>
        <v>2249807264</v>
      </c>
      <c r="E32" s="49"/>
    </row>
    <row r="33" spans="1:5">
      <c r="A33" s="2" t="s">
        <v>19</v>
      </c>
      <c r="B33" s="11"/>
      <c r="C33" s="11"/>
      <c r="D33" s="6">
        <f>+D12+D32</f>
        <v>2956677674</v>
      </c>
      <c r="E33" s="29"/>
    </row>
    <row r="35" spans="1:5" s="119" customFormat="1">
      <c r="A35" s="119" t="s">
        <v>341</v>
      </c>
    </row>
    <row r="36" spans="1:5" s="119" customFormat="1">
      <c r="A36" s="7" t="s">
        <v>342</v>
      </c>
      <c r="B36" s="122">
        <v>2956677674</v>
      </c>
    </row>
    <row r="37" spans="1:5" s="119" customFormat="1"/>
    <row r="38" spans="1:5">
      <c r="A38" t="s">
        <v>327</v>
      </c>
    </row>
    <row r="39" spans="1:5">
      <c r="A39" s="180" t="s">
        <v>328</v>
      </c>
      <c r="B39" s="120" t="s">
        <v>329</v>
      </c>
      <c r="C39" s="101"/>
      <c r="D39" s="101">
        <v>600000</v>
      </c>
      <c r="E39" s="117"/>
    </row>
    <row r="40" spans="1:5">
      <c r="A40" s="181"/>
      <c r="B40" s="120" t="s">
        <v>330</v>
      </c>
      <c r="C40" s="101"/>
      <c r="D40" s="101">
        <v>890000</v>
      </c>
      <c r="E40" s="117"/>
    </row>
    <row r="41" spans="1:5">
      <c r="A41" s="181"/>
      <c r="B41" s="120" t="s">
        <v>331</v>
      </c>
      <c r="C41" s="101"/>
      <c r="D41" s="101">
        <v>980000</v>
      </c>
      <c r="E41" s="117" t="s">
        <v>332</v>
      </c>
    </row>
    <row r="42" spans="1:5">
      <c r="A42" s="181"/>
      <c r="B42" s="120" t="s">
        <v>333</v>
      </c>
      <c r="C42" s="101"/>
      <c r="D42" s="101">
        <v>3197000</v>
      </c>
      <c r="E42" s="117" t="s">
        <v>332</v>
      </c>
    </row>
    <row r="43" spans="1:5">
      <c r="A43" s="181"/>
      <c r="B43" s="120" t="s">
        <v>334</v>
      </c>
      <c r="C43" s="101"/>
      <c r="D43" s="101">
        <v>11489000</v>
      </c>
      <c r="E43" s="117" t="s">
        <v>332</v>
      </c>
    </row>
    <row r="44" spans="1:5">
      <c r="A44" s="181"/>
      <c r="B44" s="120" t="s">
        <v>321</v>
      </c>
      <c r="C44" s="101"/>
      <c r="D44" s="101">
        <v>2571806</v>
      </c>
      <c r="E44" s="117"/>
    </row>
    <row r="45" spans="1:5">
      <c r="A45" s="181"/>
      <c r="B45" s="120" t="s">
        <v>322</v>
      </c>
      <c r="C45" s="101"/>
      <c r="D45" s="101">
        <v>4298000</v>
      </c>
      <c r="E45" s="117"/>
    </row>
    <row r="46" spans="1:5">
      <c r="A46" s="181"/>
      <c r="B46" s="120" t="s">
        <v>323</v>
      </c>
      <c r="C46" s="101"/>
      <c r="D46" s="101">
        <v>35100000</v>
      </c>
      <c r="E46" s="117"/>
    </row>
    <row r="47" spans="1:5">
      <c r="A47" s="181"/>
      <c r="B47" s="120" t="s">
        <v>324</v>
      </c>
      <c r="C47" s="101"/>
      <c r="D47" s="101">
        <v>3179000</v>
      </c>
      <c r="E47" s="117"/>
    </row>
    <row r="48" spans="1:5">
      <c r="A48" s="181"/>
      <c r="B48" s="120" t="s">
        <v>325</v>
      </c>
      <c r="C48" s="101"/>
      <c r="D48" s="101">
        <v>2296668</v>
      </c>
      <c r="E48" s="117"/>
    </row>
    <row r="49" spans="1:5">
      <c r="A49" s="181"/>
      <c r="B49" s="120" t="s">
        <v>335</v>
      </c>
      <c r="C49" s="101"/>
      <c r="D49" s="101">
        <v>7300000</v>
      </c>
      <c r="E49" s="117"/>
    </row>
    <row r="50" spans="1:5" hidden="1">
      <c r="A50" s="181"/>
      <c r="B50" s="120" t="s">
        <v>326</v>
      </c>
      <c r="C50" s="101"/>
      <c r="D50" s="101">
        <v>0</v>
      </c>
      <c r="E50" s="117"/>
    </row>
    <row r="51" spans="1:5">
      <c r="A51" s="181"/>
      <c r="B51" s="117" t="s">
        <v>320</v>
      </c>
      <c r="C51" s="101"/>
      <c r="D51" s="101">
        <v>6480000</v>
      </c>
      <c r="E51" s="117"/>
    </row>
    <row r="52" spans="1:5" hidden="1">
      <c r="A52" s="181"/>
      <c r="B52" s="118"/>
      <c r="C52" s="101"/>
      <c r="D52" s="101"/>
      <c r="E52" s="117"/>
    </row>
    <row r="53" spans="1:5" hidden="1">
      <c r="A53" s="181"/>
      <c r="B53" s="118"/>
      <c r="C53" s="101"/>
      <c r="D53" s="101"/>
      <c r="E53" s="117"/>
    </row>
    <row r="54" spans="1:5" hidden="1">
      <c r="A54" s="181"/>
      <c r="B54" s="118"/>
      <c r="C54" s="101"/>
      <c r="D54" s="101"/>
      <c r="E54" s="117"/>
    </row>
    <row r="55" spans="1:5" hidden="1">
      <c r="A55" s="181"/>
      <c r="B55" s="118"/>
      <c r="C55" s="101"/>
      <c r="D55" s="101"/>
      <c r="E55" s="117"/>
    </row>
    <row r="56" spans="1:5" hidden="1">
      <c r="A56" s="181"/>
      <c r="B56" s="118"/>
      <c r="C56" s="101"/>
      <c r="D56" s="101"/>
      <c r="E56" s="117"/>
    </row>
    <row r="57" spans="1:5">
      <c r="A57" s="182"/>
      <c r="B57" s="15" t="s">
        <v>176</v>
      </c>
      <c r="C57" s="11"/>
      <c r="D57" s="6">
        <f>SUM(D39:D56)</f>
        <v>78381474</v>
      </c>
      <c r="E57" s="49"/>
    </row>
  </sheetData>
  <mergeCells count="3">
    <mergeCell ref="A13:A32"/>
    <mergeCell ref="A4:A12"/>
    <mergeCell ref="A39:A57"/>
  </mergeCells>
  <phoneticPr fontId="4"/>
  <pageMargins left="0.7" right="0.7" top="0.75" bottom="0.7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0"/>
  <sheetViews>
    <sheetView topLeftCell="A34" zoomScale="85" zoomScaleNormal="85" workbookViewId="0">
      <selection activeCell="H34" sqref="H34"/>
    </sheetView>
  </sheetViews>
  <sheetFormatPr defaultRowHeight="18.75"/>
  <cols>
    <col min="1" max="1" width="17.25" customWidth="1"/>
    <col min="2" max="6" width="16" customWidth="1"/>
    <col min="7" max="7" width="14.375" bestFit="1" customWidth="1"/>
    <col min="8" max="8" width="10.375" customWidth="1"/>
  </cols>
  <sheetData>
    <row r="1" spans="1:8">
      <c r="A1" t="s">
        <v>178</v>
      </c>
    </row>
    <row r="2" spans="1:8">
      <c r="A2" t="s">
        <v>179</v>
      </c>
      <c r="E2" s="7" t="s">
        <v>28</v>
      </c>
    </row>
    <row r="3" spans="1:8">
      <c r="A3" s="2" t="s">
        <v>180</v>
      </c>
      <c r="B3" s="2" t="s">
        <v>153</v>
      </c>
      <c r="C3" s="153" t="s">
        <v>181</v>
      </c>
      <c r="D3" s="154"/>
      <c r="E3" s="2" t="s">
        <v>173</v>
      </c>
    </row>
    <row r="4" spans="1:8">
      <c r="A4" s="172" t="s">
        <v>182</v>
      </c>
      <c r="B4" s="187" t="s">
        <v>184</v>
      </c>
      <c r="C4" s="151" t="s">
        <v>192</v>
      </c>
      <c r="D4" s="152"/>
      <c r="E4" s="101">
        <v>3290059830</v>
      </c>
      <c r="G4" s="21"/>
      <c r="H4" s="21"/>
    </row>
    <row r="5" spans="1:8">
      <c r="A5" s="186"/>
      <c r="B5" s="188"/>
      <c r="C5" s="151" t="s">
        <v>193</v>
      </c>
      <c r="D5" s="152"/>
      <c r="E5" s="101">
        <v>11738447000</v>
      </c>
    </row>
    <row r="6" spans="1:8">
      <c r="A6" s="186"/>
      <c r="B6" s="188"/>
      <c r="C6" s="151" t="s">
        <v>194</v>
      </c>
      <c r="D6" s="152"/>
      <c r="E6" s="101">
        <v>285942000</v>
      </c>
    </row>
    <row r="7" spans="1:8">
      <c r="A7" s="186"/>
      <c r="B7" s="188"/>
      <c r="C7" s="151" t="s">
        <v>195</v>
      </c>
      <c r="D7" s="152"/>
      <c r="E7" s="101">
        <v>557386000</v>
      </c>
    </row>
    <row r="8" spans="1:8">
      <c r="A8" s="186"/>
      <c r="B8" s="188"/>
      <c r="C8" s="151" t="s">
        <v>109</v>
      </c>
      <c r="D8" s="152"/>
      <c r="E8" s="101">
        <v>126274338</v>
      </c>
      <c r="G8" s="21"/>
      <c r="H8" s="21"/>
    </row>
    <row r="9" spans="1:8">
      <c r="A9" s="186"/>
      <c r="B9" s="188"/>
      <c r="C9" s="151" t="s">
        <v>196</v>
      </c>
      <c r="D9" s="152"/>
      <c r="E9" s="101">
        <v>559557667</v>
      </c>
      <c r="G9" s="23"/>
    </row>
    <row r="10" spans="1:8">
      <c r="A10" s="186"/>
      <c r="B10" s="189"/>
      <c r="C10" s="183" t="s">
        <v>100</v>
      </c>
      <c r="D10" s="185"/>
      <c r="E10" s="6">
        <f>SUM(E4:E9)</f>
        <v>16557666835</v>
      </c>
      <c r="F10" s="125" t="s">
        <v>348</v>
      </c>
      <c r="G10" s="22"/>
      <c r="H10" s="139"/>
    </row>
    <row r="11" spans="1:8">
      <c r="A11" s="186"/>
      <c r="B11" s="187" t="s">
        <v>185</v>
      </c>
      <c r="C11" s="190" t="s">
        <v>186</v>
      </c>
      <c r="D11" s="6" t="s">
        <v>187</v>
      </c>
      <c r="E11" s="101">
        <v>203510995</v>
      </c>
    </row>
    <row r="12" spans="1:8">
      <c r="A12" s="186"/>
      <c r="B12" s="188"/>
      <c r="C12" s="191"/>
      <c r="D12" s="6" t="s">
        <v>188</v>
      </c>
      <c r="E12" s="101">
        <v>15000000</v>
      </c>
    </row>
    <row r="13" spans="1:8">
      <c r="A13" s="186"/>
      <c r="B13" s="188"/>
      <c r="C13" s="192"/>
      <c r="D13" s="15" t="s">
        <v>176</v>
      </c>
      <c r="E13" s="6">
        <f>SUM(E11:E12)</f>
        <v>218510995</v>
      </c>
    </row>
    <row r="14" spans="1:8">
      <c r="A14" s="186"/>
      <c r="B14" s="188"/>
      <c r="C14" s="190" t="s">
        <v>190</v>
      </c>
      <c r="D14" s="6" t="s">
        <v>187</v>
      </c>
      <c r="E14" s="62">
        <f>+G14-E11</f>
        <v>1335629054</v>
      </c>
      <c r="G14" s="123">
        <v>1539140049</v>
      </c>
      <c r="H14" t="s">
        <v>346</v>
      </c>
    </row>
    <row r="15" spans="1:8">
      <c r="A15" s="186"/>
      <c r="B15" s="188"/>
      <c r="C15" s="191"/>
      <c r="D15" s="6" t="s">
        <v>188</v>
      </c>
      <c r="E15" s="62">
        <f>+G15-E12</f>
        <v>788139200</v>
      </c>
      <c r="G15" s="124">
        <v>803139200</v>
      </c>
      <c r="H15" t="s">
        <v>347</v>
      </c>
    </row>
    <row r="16" spans="1:8">
      <c r="A16" s="186"/>
      <c r="B16" s="188"/>
      <c r="C16" s="192"/>
      <c r="D16" s="15" t="s">
        <v>176</v>
      </c>
      <c r="E16" s="6">
        <f>SUM(E14:E15)</f>
        <v>2123768254</v>
      </c>
      <c r="G16" s="126">
        <f>SUM(G14:G15)</f>
        <v>2342279249</v>
      </c>
      <c r="H16" s="125" t="s">
        <v>349</v>
      </c>
    </row>
    <row r="17" spans="1:8">
      <c r="A17" s="186"/>
      <c r="B17" s="189"/>
      <c r="C17" s="184" t="s">
        <v>100</v>
      </c>
      <c r="D17" s="185"/>
      <c r="E17" s="6">
        <f>+E13+E16</f>
        <v>2342279249</v>
      </c>
      <c r="F17" s="125"/>
    </row>
    <row r="18" spans="1:8">
      <c r="A18" s="173"/>
      <c r="B18" s="183" t="s">
        <v>19</v>
      </c>
      <c r="C18" s="184"/>
      <c r="D18" s="185"/>
      <c r="E18" s="6">
        <f>+E10+E17</f>
        <v>18899946084</v>
      </c>
      <c r="F18" s="125" t="s">
        <v>351</v>
      </c>
    </row>
    <row r="19" spans="1:8">
      <c r="A19" s="172" t="s">
        <v>189</v>
      </c>
      <c r="B19" s="187" t="s">
        <v>184</v>
      </c>
      <c r="C19" s="151" t="s">
        <v>197</v>
      </c>
      <c r="D19" s="152"/>
      <c r="E19" s="101">
        <v>46069000</v>
      </c>
      <c r="G19" s="21"/>
      <c r="H19" s="21"/>
    </row>
    <row r="20" spans="1:8">
      <c r="A20" s="186"/>
      <c r="B20" s="189"/>
      <c r="C20" s="183" t="s">
        <v>100</v>
      </c>
      <c r="D20" s="185"/>
      <c r="E20" s="6">
        <f>SUM(E19:E19)</f>
        <v>46069000</v>
      </c>
      <c r="F20" s="125" t="s">
        <v>355</v>
      </c>
      <c r="G20" s="22"/>
    </row>
    <row r="21" spans="1:8">
      <c r="A21" s="186"/>
      <c r="B21" s="187" t="s">
        <v>207</v>
      </c>
      <c r="C21" s="190" t="s">
        <v>186</v>
      </c>
      <c r="D21" s="6" t="s">
        <v>187</v>
      </c>
      <c r="E21" s="101">
        <v>0</v>
      </c>
    </row>
    <row r="22" spans="1:8">
      <c r="A22" s="186"/>
      <c r="B22" s="188"/>
      <c r="C22" s="191"/>
      <c r="D22" s="6" t="s">
        <v>188</v>
      </c>
      <c r="E22" s="101">
        <v>12490000</v>
      </c>
    </row>
    <row r="23" spans="1:8">
      <c r="A23" s="186"/>
      <c r="B23" s="188"/>
      <c r="C23" s="192"/>
      <c r="D23" s="15" t="s">
        <v>176</v>
      </c>
      <c r="E23" s="6">
        <f>SUM(E21:E22)</f>
        <v>12490000</v>
      </c>
    </row>
    <row r="24" spans="1:8">
      <c r="A24" s="186"/>
      <c r="B24" s="188"/>
      <c r="C24" s="190" t="s">
        <v>190</v>
      </c>
      <c r="D24" s="6" t="s">
        <v>187</v>
      </c>
      <c r="E24" s="62">
        <f>+G24-E21</f>
        <v>0</v>
      </c>
      <c r="G24" s="123">
        <v>0</v>
      </c>
      <c r="H24" s="119" t="s">
        <v>352</v>
      </c>
    </row>
    <row r="25" spans="1:8">
      <c r="A25" s="186"/>
      <c r="B25" s="188"/>
      <c r="C25" s="191"/>
      <c r="D25" s="6" t="s">
        <v>188</v>
      </c>
      <c r="E25" s="62">
        <f>+G25-E22</f>
        <v>207000</v>
      </c>
      <c r="G25" s="124">
        <v>12697000</v>
      </c>
      <c r="H25" s="119" t="s">
        <v>353</v>
      </c>
    </row>
    <row r="26" spans="1:8">
      <c r="A26" s="186"/>
      <c r="B26" s="188"/>
      <c r="C26" s="192"/>
      <c r="D26" s="15" t="s">
        <v>176</v>
      </c>
      <c r="E26" s="6">
        <f>SUM(E24:E25)</f>
        <v>207000</v>
      </c>
      <c r="G26" s="126">
        <f>SUM(G24:G25)</f>
        <v>12697000</v>
      </c>
      <c r="H26" s="125" t="s">
        <v>354</v>
      </c>
    </row>
    <row r="27" spans="1:8">
      <c r="A27" s="186"/>
      <c r="B27" s="189"/>
      <c r="C27" s="184" t="s">
        <v>100</v>
      </c>
      <c r="D27" s="185"/>
      <c r="E27" s="6">
        <f>+E23+E26</f>
        <v>12697000</v>
      </c>
    </row>
    <row r="28" spans="1:8">
      <c r="A28" s="173"/>
      <c r="B28" s="183" t="s">
        <v>19</v>
      </c>
      <c r="C28" s="184"/>
      <c r="D28" s="185"/>
      <c r="E28" s="6">
        <f>+E20+E27</f>
        <v>58766000</v>
      </c>
      <c r="F28" s="125" t="s">
        <v>356</v>
      </c>
    </row>
    <row r="29" spans="1:8">
      <c r="A29" s="172" t="s">
        <v>198</v>
      </c>
      <c r="B29" s="144" t="s">
        <v>184</v>
      </c>
      <c r="C29" s="145"/>
      <c r="D29" s="146"/>
      <c r="E29" s="6">
        <f>+E10+E20</f>
        <v>16603735835</v>
      </c>
    </row>
    <row r="30" spans="1:8">
      <c r="A30" s="173"/>
      <c r="B30" s="183" t="s">
        <v>185</v>
      </c>
      <c r="C30" s="184"/>
      <c r="D30" s="185"/>
      <c r="E30" s="6">
        <f>+E17+E27</f>
        <v>2354976249</v>
      </c>
    </row>
    <row r="31" spans="1:8">
      <c r="A31" s="172" t="s">
        <v>199</v>
      </c>
      <c r="B31" s="144" t="s">
        <v>184</v>
      </c>
      <c r="C31" s="145"/>
      <c r="D31" s="146"/>
      <c r="E31" s="6">
        <f>E29-E33</f>
        <v>46069000</v>
      </c>
    </row>
    <row r="32" spans="1:8">
      <c r="A32" s="173"/>
      <c r="B32" s="183" t="s">
        <v>185</v>
      </c>
      <c r="C32" s="184"/>
      <c r="D32" s="185"/>
      <c r="E32" s="6">
        <f>E30-E34</f>
        <v>-189860302</v>
      </c>
    </row>
    <row r="33" spans="1:6">
      <c r="A33" s="172" t="s">
        <v>200</v>
      </c>
      <c r="B33" s="144" t="s">
        <v>184</v>
      </c>
      <c r="C33" s="145"/>
      <c r="D33" s="146"/>
      <c r="E33" s="101">
        <v>16557666835</v>
      </c>
    </row>
    <row r="34" spans="1:6">
      <c r="A34" s="173"/>
      <c r="B34" s="183" t="s">
        <v>185</v>
      </c>
      <c r="C34" s="184"/>
      <c r="D34" s="185"/>
      <c r="E34" s="101">
        <v>2544836551</v>
      </c>
    </row>
    <row r="36" spans="1:6">
      <c r="A36" t="s">
        <v>201</v>
      </c>
      <c r="F36" s="7" t="s">
        <v>28</v>
      </c>
    </row>
    <row r="37" spans="1:6">
      <c r="A37" s="140" t="s">
        <v>153</v>
      </c>
      <c r="B37" s="140" t="s">
        <v>173</v>
      </c>
      <c r="C37" s="153" t="s">
        <v>202</v>
      </c>
      <c r="D37" s="193"/>
      <c r="E37" s="193"/>
      <c r="F37" s="154"/>
    </row>
    <row r="38" spans="1:6">
      <c r="A38" s="141"/>
      <c r="B38" s="141"/>
      <c r="C38" s="27" t="s">
        <v>185</v>
      </c>
      <c r="D38" s="26" t="s">
        <v>191</v>
      </c>
      <c r="E38" s="28" t="s">
        <v>184</v>
      </c>
      <c r="F38" s="26" t="s">
        <v>196</v>
      </c>
    </row>
    <row r="39" spans="1:6">
      <c r="A39" s="47" t="s">
        <v>203</v>
      </c>
      <c r="B39" s="101">
        <v>19594035590</v>
      </c>
      <c r="C39" s="6">
        <f>+C43-C40-C41-C42</f>
        <v>2111278254</v>
      </c>
      <c r="D39" s="101">
        <v>961676000</v>
      </c>
      <c r="E39" s="6">
        <f>+B39-C39-D39-F39</f>
        <v>12864606985</v>
      </c>
      <c r="F39" s="101">
        <v>3656474351</v>
      </c>
    </row>
    <row r="40" spans="1:6">
      <c r="A40" s="47" t="s">
        <v>204</v>
      </c>
      <c r="B40" s="101">
        <v>3147165491</v>
      </c>
      <c r="C40" s="101">
        <v>231000995</v>
      </c>
      <c r="D40" s="6">
        <f>+D43-D39-D41-D42</f>
        <v>2608148000</v>
      </c>
      <c r="E40" s="6">
        <f t="shared" ref="E40:E42" si="0">+B40-C40-D40-F40</f>
        <v>308016496</v>
      </c>
      <c r="F40" s="101">
        <v>0</v>
      </c>
    </row>
    <row r="41" spans="1:6">
      <c r="A41" s="47" t="s">
        <v>205</v>
      </c>
      <c r="B41" s="101">
        <v>1545181529</v>
      </c>
      <c r="C41" s="101">
        <v>0</v>
      </c>
      <c r="D41" s="101">
        <v>0</v>
      </c>
      <c r="E41" s="6">
        <f t="shared" si="0"/>
        <v>1545181529</v>
      </c>
      <c r="F41" s="101">
        <v>0</v>
      </c>
    </row>
    <row r="42" spans="1:6">
      <c r="A42" s="47" t="s">
        <v>196</v>
      </c>
      <c r="B42" s="101">
        <v>0</v>
      </c>
      <c r="C42" s="101">
        <v>0</v>
      </c>
      <c r="D42" s="101">
        <v>0</v>
      </c>
      <c r="E42" s="6">
        <f t="shared" si="0"/>
        <v>0</v>
      </c>
      <c r="F42" s="101">
        <v>0</v>
      </c>
    </row>
    <row r="43" spans="1:6">
      <c r="A43" s="3" t="s">
        <v>19</v>
      </c>
      <c r="B43" s="6">
        <f>SUM(B39:B42)</f>
        <v>24286382610</v>
      </c>
      <c r="C43" s="101">
        <v>2342279249</v>
      </c>
      <c r="D43" s="101">
        <v>3569824000</v>
      </c>
      <c r="E43" s="6">
        <f t="shared" ref="E43" si="1">SUM(E39:E42)</f>
        <v>14717805010</v>
      </c>
      <c r="F43" s="6">
        <f>SUM(F39:F42)</f>
        <v>3656474351</v>
      </c>
    </row>
    <row r="45" spans="1:6">
      <c r="A45" s="48" t="s">
        <v>360</v>
      </c>
    </row>
    <row r="46" spans="1:6">
      <c r="A46" s="12" t="s">
        <v>206</v>
      </c>
      <c r="B46" s="7" t="s">
        <v>28</v>
      </c>
    </row>
    <row r="47" spans="1:6">
      <c r="A47" s="140" t="s">
        <v>60</v>
      </c>
      <c r="B47" s="140" t="s">
        <v>157</v>
      </c>
    </row>
    <row r="48" spans="1:6">
      <c r="A48" s="141"/>
      <c r="B48" s="141"/>
    </row>
    <row r="49" spans="1:3">
      <c r="A49" s="24" t="s">
        <v>277</v>
      </c>
      <c r="B49" s="101">
        <v>2688229176</v>
      </c>
      <c r="C49" s="125" t="s">
        <v>359</v>
      </c>
    </row>
    <row r="50" spans="1:3">
      <c r="A50" s="3" t="s">
        <v>19</v>
      </c>
      <c r="B50" s="6">
        <f>SUM(B49:B49)</f>
        <v>2688229176</v>
      </c>
    </row>
  </sheetData>
  <mergeCells count="38">
    <mergeCell ref="A37:A38"/>
    <mergeCell ref="B37:B38"/>
    <mergeCell ref="C37:F37"/>
    <mergeCell ref="A47:A48"/>
    <mergeCell ref="B47:B48"/>
    <mergeCell ref="A31:A32"/>
    <mergeCell ref="B31:D31"/>
    <mergeCell ref="B32:D32"/>
    <mergeCell ref="A33:A34"/>
    <mergeCell ref="B33:D33"/>
    <mergeCell ref="B34:D34"/>
    <mergeCell ref="B28:D28"/>
    <mergeCell ref="A29:A30"/>
    <mergeCell ref="B29:D29"/>
    <mergeCell ref="B30:D30"/>
    <mergeCell ref="C20:D20"/>
    <mergeCell ref="C24:C26"/>
    <mergeCell ref="C27:D27"/>
    <mergeCell ref="A19:A28"/>
    <mergeCell ref="B19:B20"/>
    <mergeCell ref="C19:D19"/>
    <mergeCell ref="C21:C23"/>
    <mergeCell ref="B21:B27"/>
    <mergeCell ref="C3:D3"/>
    <mergeCell ref="C4:D4"/>
    <mergeCell ref="C5:D5"/>
    <mergeCell ref="C10:D10"/>
    <mergeCell ref="C11:C13"/>
    <mergeCell ref="B18:D18"/>
    <mergeCell ref="A4:A18"/>
    <mergeCell ref="B4:B10"/>
    <mergeCell ref="B11:B17"/>
    <mergeCell ref="C17:D17"/>
    <mergeCell ref="C14:C16"/>
    <mergeCell ref="C6:D6"/>
    <mergeCell ref="C7:D7"/>
    <mergeCell ref="C8:D8"/>
    <mergeCell ref="C9:D9"/>
  </mergeCells>
  <phoneticPr fontId="4"/>
  <pageMargins left="0.7" right="0.7" top="0.75" bottom="0.75" header="0.3" footer="0.3"/>
  <pageSetup paperSize="9" scale="8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やり方</vt:lpstr>
      <vt:lpstr>Ⅰ</vt:lpstr>
      <vt:lpstr>Ⅱ</vt:lpstr>
      <vt:lpstr>Ⅲ</vt:lpstr>
      <vt:lpstr>Ⅳ</vt:lpstr>
      <vt:lpstr>Ⅴ</vt:lpstr>
      <vt:lpstr>Ⅵ</vt:lpstr>
      <vt:lpstr>Ⅶ</vt:lpstr>
      <vt:lpstr>Ⅷ</vt:lpstr>
      <vt:lpstr>１</vt:lpstr>
      <vt:lpstr>２</vt:lpstr>
      <vt:lpstr>３</vt:lpstr>
      <vt:lpstr>４</vt:lpstr>
      <vt:lpstr>５</vt:lpstr>
      <vt:lpstr>６</vt:lpstr>
      <vt:lpstr>７</vt:lpstr>
      <vt:lpstr>８</vt:lpstr>
      <vt:lpstr>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niimi</dc:creator>
  <cp:lastModifiedBy> </cp:lastModifiedBy>
  <cp:lastPrinted>2018-12-21T06:45:31Z</cp:lastPrinted>
  <dcterms:created xsi:type="dcterms:W3CDTF">2018-03-23T09:42:10Z</dcterms:created>
  <dcterms:modified xsi:type="dcterms:W3CDTF">2020-06-03T00:24:43Z</dcterms:modified>
</cp:coreProperties>
</file>